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0 AGENTE ESPECIAL\DESIGNACION AGENTE KRB\0 MUTUOS - PRESTAMOS\NUEVO MUTUO\"/>
    </mc:Choice>
  </mc:AlternateContent>
  <xr:revisionPtr revIDLastSave="0" documentId="13_ncr:1_{D77CFF61-261A-4BA8-B4D1-E9044BC701BC}" xr6:coauthVersionLast="47" xr6:coauthVersionMax="47" xr10:uidLastSave="{00000000-0000-0000-0000-000000000000}"/>
  <bookViews>
    <workbookView xWindow="-120" yWindow="-120" windowWidth="20730" windowHeight="11040" xr2:uid="{07827593-56A3-4FAD-99BE-2B8E8C305483}"/>
  </bookViews>
  <sheets>
    <sheet name="Planeación 2024 P&amp;K" sheetId="2" r:id="rId1"/>
    <sheet name="Inver Estud Dis e Inter. " sheetId="11" r:id="rId2"/>
    <sheet name="Hoja1" sheetId="10" state="hidden" r:id="rId3"/>
  </sheets>
  <definedNames>
    <definedName name="_xlnm._FilterDatabase" localSheetId="0" hidden="1">'Planeación 2024 P&amp;K'!$A$4:$Z$188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2" l="1"/>
  <c r="S188" i="2"/>
  <c r="R188" i="2"/>
  <c r="Q188" i="2"/>
  <c r="P188" i="2"/>
  <c r="O188" i="2"/>
  <c r="N188" i="2"/>
  <c r="M188" i="2"/>
  <c r="L188" i="2"/>
  <c r="K188" i="2"/>
  <c r="J188" i="2"/>
  <c r="I188" i="2"/>
  <c r="T188" i="2"/>
  <c r="U13" i="2"/>
  <c r="F13" i="2" s="1"/>
  <c r="F188" i="2" s="1"/>
  <c r="H13" i="2"/>
  <c r="U188" i="2" l="1"/>
  <c r="F102" i="2"/>
  <c r="F177" i="2"/>
  <c r="U6" i="2"/>
  <c r="U7" i="2"/>
  <c r="U8" i="2"/>
  <c r="U9" i="2"/>
  <c r="U10" i="2"/>
  <c r="U11" i="2"/>
  <c r="U12" i="2"/>
  <c r="U5" i="2"/>
  <c r="D21" i="11"/>
  <c r="G20" i="11"/>
  <c r="G21" i="11"/>
  <c r="J49" i="2" l="1"/>
  <c r="K49" i="2"/>
  <c r="L49" i="2"/>
  <c r="M49" i="2"/>
  <c r="N49" i="2"/>
  <c r="O49" i="2"/>
  <c r="P49" i="2"/>
  <c r="Q49" i="2"/>
  <c r="R49" i="2"/>
  <c r="S49" i="2"/>
  <c r="T49" i="2"/>
  <c r="I49" i="2"/>
  <c r="H14" i="2"/>
  <c r="U18" i="2" l="1"/>
  <c r="F18" i="2" s="1"/>
  <c r="U175" i="2"/>
  <c r="F175" i="2" s="1"/>
  <c r="U174" i="2"/>
  <c r="F174" i="2" s="1"/>
  <c r="U173" i="2"/>
  <c r="F173" i="2" s="1"/>
  <c r="U172" i="2"/>
  <c r="F172" i="2" s="1"/>
  <c r="U171" i="2"/>
  <c r="F171" i="2" s="1"/>
  <c r="U170" i="2"/>
  <c r="F170" i="2" s="1"/>
  <c r="U169" i="2"/>
  <c r="F169" i="2" s="1"/>
  <c r="U168" i="2"/>
  <c r="F168" i="2" s="1"/>
  <c r="U167" i="2"/>
  <c r="F167" i="2" s="1"/>
  <c r="U166" i="2"/>
  <c r="F166" i="2" s="1"/>
  <c r="U165" i="2"/>
  <c r="F165" i="2" s="1"/>
  <c r="U152" i="2"/>
  <c r="F152" i="2" s="1"/>
  <c r="U151" i="2"/>
  <c r="F151" i="2" s="1"/>
  <c r="U150" i="2"/>
  <c r="F150" i="2" s="1"/>
  <c r="U149" i="2"/>
  <c r="F149" i="2" s="1"/>
  <c r="U148" i="2"/>
  <c r="F148" i="2" s="1"/>
  <c r="U147" i="2"/>
  <c r="F147" i="2" s="1"/>
  <c r="U146" i="2"/>
  <c r="F146" i="2" s="1"/>
  <c r="U145" i="2"/>
  <c r="F145" i="2" s="1"/>
  <c r="U144" i="2"/>
  <c r="F144" i="2" s="1"/>
  <c r="U143" i="2"/>
  <c r="F143" i="2" s="1"/>
  <c r="U142" i="2"/>
  <c r="F142" i="2" s="1"/>
  <c r="U141" i="2"/>
  <c r="F141" i="2" s="1"/>
  <c r="U140" i="2"/>
  <c r="F140" i="2" s="1"/>
  <c r="U139" i="2"/>
  <c r="F139" i="2" s="1"/>
  <c r="U115" i="2"/>
  <c r="F115" i="2" s="1"/>
  <c r="U114" i="2"/>
  <c r="F114" i="2" s="1"/>
  <c r="U113" i="2"/>
  <c r="F113" i="2" s="1"/>
  <c r="U112" i="2"/>
  <c r="F112" i="2" s="1"/>
  <c r="U111" i="2"/>
  <c r="F111" i="2" s="1"/>
  <c r="U110" i="2"/>
  <c r="F110" i="2" s="1"/>
  <c r="U109" i="2"/>
  <c r="F109" i="2" s="1"/>
  <c r="U108" i="2"/>
  <c r="F108" i="2" s="1"/>
  <c r="U107" i="2"/>
  <c r="F107" i="2" s="1"/>
  <c r="U106" i="2"/>
  <c r="F106" i="2" s="1"/>
  <c r="U101" i="2"/>
  <c r="F101" i="2" s="1"/>
  <c r="U100" i="2"/>
  <c r="F100" i="2" s="1"/>
  <c r="U99" i="2"/>
  <c r="F99" i="2" s="1"/>
  <c r="U98" i="2"/>
  <c r="F98" i="2" s="1"/>
  <c r="U97" i="2"/>
  <c r="F97" i="2" s="1"/>
  <c r="U96" i="2"/>
  <c r="F96" i="2" s="1"/>
  <c r="U95" i="2"/>
  <c r="F95" i="2" s="1"/>
  <c r="U94" i="2"/>
  <c r="F94" i="2" s="1"/>
  <c r="U93" i="2"/>
  <c r="F93" i="2" s="1"/>
  <c r="U92" i="2"/>
  <c r="F92" i="2" s="1"/>
  <c r="U91" i="2"/>
  <c r="F91" i="2" s="1"/>
  <c r="U47" i="2"/>
  <c r="F47" i="2" s="1"/>
  <c r="U46" i="2"/>
  <c r="F46" i="2" s="1"/>
  <c r="U45" i="2"/>
  <c r="F45" i="2" s="1"/>
  <c r="U44" i="2"/>
  <c r="F44" i="2" s="1"/>
  <c r="U43" i="2"/>
  <c r="F43" i="2" s="1"/>
  <c r="U42" i="2"/>
  <c r="F42" i="2" s="1"/>
  <c r="U41" i="2"/>
  <c r="F41" i="2" s="1"/>
  <c r="U40" i="2"/>
  <c r="F40" i="2" s="1"/>
  <c r="U39" i="2"/>
  <c r="F39" i="2" s="1"/>
  <c r="U38" i="2"/>
  <c r="F38" i="2" s="1"/>
  <c r="U37" i="2"/>
  <c r="F37" i="2" s="1"/>
  <c r="U36" i="2"/>
  <c r="F36" i="2" s="1"/>
  <c r="U35" i="2"/>
  <c r="F35" i="2" s="1"/>
  <c r="V92" i="2" l="1"/>
  <c r="V108" i="2"/>
  <c r="V143" i="2"/>
  <c r="V167" i="2"/>
  <c r="V93" i="2"/>
  <c r="V109" i="2"/>
  <c r="V144" i="2"/>
  <c r="V168" i="2"/>
  <c r="V94" i="2"/>
  <c r="V110" i="2"/>
  <c r="V145" i="2"/>
  <c r="V169" i="2"/>
  <c r="V95" i="2"/>
  <c r="V111" i="2"/>
  <c r="V146" i="2"/>
  <c r="V170" i="2"/>
  <c r="V96" i="2"/>
  <c r="V112" i="2"/>
  <c r="V147" i="2"/>
  <c r="V171" i="2"/>
  <c r="V97" i="2"/>
  <c r="V113" i="2"/>
  <c r="V148" i="2"/>
  <c r="V172" i="2"/>
  <c r="V98" i="2"/>
  <c r="V114" i="2"/>
  <c r="V149" i="2"/>
  <c r="V173" i="2"/>
  <c r="V99" i="2"/>
  <c r="V115" i="2"/>
  <c r="V150" i="2"/>
  <c r="V174" i="2"/>
  <c r="V100" i="2"/>
  <c r="V139" i="2"/>
  <c r="V151" i="2"/>
  <c r="V175" i="2"/>
  <c r="V101" i="2"/>
  <c r="V140" i="2"/>
  <c r="V152" i="2"/>
  <c r="V106" i="2"/>
  <c r="V141" i="2"/>
  <c r="V165" i="2"/>
  <c r="V91" i="2"/>
  <c r="V107" i="2"/>
  <c r="V142" i="2"/>
  <c r="V166" i="2"/>
  <c r="U90" i="2" l="1"/>
  <c r="F90" i="2" s="1"/>
  <c r="U138" i="2"/>
  <c r="F138" i="2" s="1"/>
  <c r="U137" i="2"/>
  <c r="F137" i="2" s="1"/>
  <c r="U136" i="2"/>
  <c r="F136" i="2" s="1"/>
  <c r="I102" i="2"/>
  <c r="U89" i="2"/>
  <c r="F89" i="2" s="1"/>
  <c r="U30" i="2"/>
  <c r="F30" i="2" s="1"/>
  <c r="F12" i="11"/>
  <c r="E12" i="11"/>
  <c r="F6" i="11"/>
  <c r="E6" i="11"/>
  <c r="E3" i="11"/>
  <c r="U186" i="2"/>
  <c r="F186" i="2" s="1"/>
  <c r="I178" i="2"/>
  <c r="J178" i="2" s="1"/>
  <c r="K178" i="2" s="1"/>
  <c r="L178" i="2" s="1"/>
  <c r="M178" i="2" s="1"/>
  <c r="N178" i="2" s="1"/>
  <c r="O178" i="2" s="1"/>
  <c r="P178" i="2" s="1"/>
  <c r="Q178" i="2" s="1"/>
  <c r="R178" i="2" s="1"/>
  <c r="S178" i="2" s="1"/>
  <c r="T178" i="2" s="1"/>
  <c r="I177" i="2"/>
  <c r="J177" i="2" s="1"/>
  <c r="K177" i="2" s="1"/>
  <c r="L177" i="2" s="1"/>
  <c r="M177" i="2" s="1"/>
  <c r="N177" i="2" s="1"/>
  <c r="O177" i="2" s="1"/>
  <c r="P177" i="2" s="1"/>
  <c r="Q177" i="2" s="1"/>
  <c r="R177" i="2" s="1"/>
  <c r="S177" i="2" s="1"/>
  <c r="T177" i="2" s="1"/>
  <c r="V30" i="2" l="1"/>
  <c r="W30" i="2" s="1"/>
  <c r="V89" i="2"/>
  <c r="W89" i="2" s="1"/>
  <c r="V136" i="2"/>
  <c r="W136" i="2" s="1"/>
  <c r="V137" i="2"/>
  <c r="W137" i="2" s="1"/>
  <c r="V138" i="2"/>
  <c r="W138" i="2" s="1"/>
  <c r="V90" i="2"/>
  <c r="W90" i="2" s="1"/>
  <c r="W166" i="2"/>
  <c r="W170" i="2"/>
  <c r="W173" i="2"/>
  <c r="W167" i="2"/>
  <c r="W171" i="2"/>
  <c r="W174" i="2"/>
  <c r="W168" i="2"/>
  <c r="W172" i="2"/>
  <c r="W175" i="2"/>
  <c r="V35" i="2"/>
  <c r="W35" i="2" s="1"/>
  <c r="V41" i="2"/>
  <c r="W41" i="2" s="1"/>
  <c r="V47" i="2"/>
  <c r="W47" i="2" s="1"/>
  <c r="V39" i="2"/>
  <c r="W39" i="2" s="1"/>
  <c r="V43" i="2"/>
  <c r="W43" i="2" s="1"/>
  <c r="V45" i="2"/>
  <c r="W45" i="2" s="1"/>
  <c r="U34" i="2"/>
  <c r="F34" i="2" s="1"/>
  <c r="V38" i="2"/>
  <c r="W38" i="2" s="1"/>
  <c r="V42" i="2"/>
  <c r="W42" i="2" s="1"/>
  <c r="V46" i="2"/>
  <c r="W46" i="2" s="1"/>
  <c r="W99" i="2"/>
  <c r="W91" i="2"/>
  <c r="J102" i="2"/>
  <c r="W94" i="2"/>
  <c r="I176" i="2"/>
  <c r="J176" i="2" s="1"/>
  <c r="K176" i="2" s="1"/>
  <c r="L176" i="2" s="1"/>
  <c r="M176" i="2" s="1"/>
  <c r="N176" i="2" s="1"/>
  <c r="O176" i="2" s="1"/>
  <c r="P176" i="2" s="1"/>
  <c r="Q176" i="2" s="1"/>
  <c r="R176" i="2" s="1"/>
  <c r="S176" i="2" s="1"/>
  <c r="T176" i="2" s="1"/>
  <c r="K102" i="2" l="1"/>
  <c r="V34" i="2"/>
  <c r="W34" i="2" s="1"/>
  <c r="W169" i="2"/>
  <c r="W165" i="2"/>
  <c r="W101" i="2"/>
  <c r="W98" i="2"/>
  <c r="V44" i="2"/>
  <c r="W44" i="2" s="1"/>
  <c r="W93" i="2"/>
  <c r="V40" i="2"/>
  <c r="W40" i="2" s="1"/>
  <c r="W95" i="2"/>
  <c r="V37" i="2"/>
  <c r="W37" i="2" s="1"/>
  <c r="W97" i="2"/>
  <c r="V36" i="2"/>
  <c r="W36" i="2" s="1"/>
  <c r="W92" i="2"/>
  <c r="W100" i="2"/>
  <c r="W96" i="2"/>
  <c r="F14" i="11"/>
  <c r="E14" i="11"/>
  <c r="F16" i="11"/>
  <c r="F20" i="11" s="1"/>
  <c r="E16" i="11"/>
  <c r="E20" i="11" s="1"/>
  <c r="V18" i="2"/>
  <c r="V16" i="2"/>
  <c r="W182" i="2"/>
  <c r="W183" i="2"/>
  <c r="E21" i="11" l="1"/>
  <c r="F21" i="11"/>
  <c r="L102" i="2"/>
  <c r="U116" i="2"/>
  <c r="V116" i="2" l="1"/>
  <c r="F116" i="2"/>
  <c r="M102" i="2"/>
  <c r="W113" i="2"/>
  <c r="W110" i="2"/>
  <c r="W109" i="2"/>
  <c r="W112" i="2"/>
  <c r="W108" i="2"/>
  <c r="W115" i="2"/>
  <c r="W107" i="2"/>
  <c r="W114" i="2"/>
  <c r="W111" i="2"/>
  <c r="W106" i="2"/>
  <c r="W29" i="2"/>
  <c r="W23" i="2"/>
  <c r="W18" i="2"/>
  <c r="W19" i="2"/>
  <c r="V8" i="2"/>
  <c r="W8" i="2" s="1"/>
  <c r="V9" i="2"/>
  <c r="W9" i="2" s="1"/>
  <c r="V10" i="2"/>
  <c r="W10" i="2" s="1"/>
  <c r="N102" i="2" l="1"/>
  <c r="U187" i="2"/>
  <c r="F187" i="2" s="1"/>
  <c r="U83" i="2"/>
  <c r="V83" i="2" l="1"/>
  <c r="F83" i="2"/>
  <c r="O102" i="2"/>
  <c r="V187" i="2"/>
  <c r="W187" i="2" s="1"/>
  <c r="J124" i="2"/>
  <c r="K124" i="2"/>
  <c r="L124" i="2"/>
  <c r="M124" i="2"/>
  <c r="N124" i="2"/>
  <c r="O124" i="2"/>
  <c r="P124" i="2"/>
  <c r="Q124" i="2"/>
  <c r="R124" i="2"/>
  <c r="S124" i="2"/>
  <c r="T124" i="2"/>
  <c r="I124" i="2"/>
  <c r="U185" i="2"/>
  <c r="F185" i="2" s="1"/>
  <c r="U184" i="2"/>
  <c r="F184" i="2" s="1"/>
  <c r="U183" i="2"/>
  <c r="F183" i="2" s="1"/>
  <c r="U182" i="2"/>
  <c r="F182" i="2" s="1"/>
  <c r="P102" i="2" l="1"/>
  <c r="V184" i="2"/>
  <c r="W184" i="2" s="1"/>
  <c r="V185" i="2"/>
  <c r="W185" i="2" s="1"/>
  <c r="V11" i="2"/>
  <c r="W11" i="2" s="1"/>
  <c r="Q102" i="2" l="1"/>
  <c r="U181" i="2"/>
  <c r="F181" i="2" s="1"/>
  <c r="U180" i="2"/>
  <c r="F180" i="2" s="1"/>
  <c r="U179" i="2"/>
  <c r="F179" i="2" s="1"/>
  <c r="R102" i="2" l="1"/>
  <c r="V181" i="2"/>
  <c r="W181" i="2" s="1"/>
  <c r="V179" i="2"/>
  <c r="W179" i="2" s="1"/>
  <c r="V180" i="2"/>
  <c r="W180" i="2" s="1"/>
  <c r="U88" i="2"/>
  <c r="U87" i="2"/>
  <c r="U33" i="2"/>
  <c r="F33" i="2" s="1"/>
  <c r="U86" i="2"/>
  <c r="U32" i="2"/>
  <c r="F32" i="2" s="1"/>
  <c r="U85" i="2"/>
  <c r="U31" i="2"/>
  <c r="F31" i="2" s="1"/>
  <c r="U84" i="2"/>
  <c r="U82" i="2"/>
  <c r="U81" i="2"/>
  <c r="U164" i="2"/>
  <c r="U80" i="2"/>
  <c r="U79" i="2"/>
  <c r="U78" i="2"/>
  <c r="U77" i="2"/>
  <c r="U76" i="2"/>
  <c r="U75" i="2"/>
  <c r="U74" i="2"/>
  <c r="U73" i="2"/>
  <c r="U72" i="2"/>
  <c r="U71" i="2"/>
  <c r="U70" i="2"/>
  <c r="U69" i="2"/>
  <c r="U68" i="2"/>
  <c r="U67" i="2"/>
  <c r="U66" i="2"/>
  <c r="U65" i="2"/>
  <c r="U64" i="2"/>
  <c r="U63" i="2"/>
  <c r="U62" i="2"/>
  <c r="U163" i="2"/>
  <c r="U61" i="2"/>
  <c r="U60" i="2"/>
  <c r="U59" i="2"/>
  <c r="U58" i="2"/>
  <c r="U57" i="2"/>
  <c r="U56" i="2"/>
  <c r="U55" i="2"/>
  <c r="U54" i="2"/>
  <c r="U53" i="2"/>
  <c r="U162" i="2"/>
  <c r="U52" i="2"/>
  <c r="U51" i="2"/>
  <c r="U50" i="2"/>
  <c r="U49" i="2"/>
  <c r="U48" i="2"/>
  <c r="F48" i="2" s="1"/>
  <c r="U161" i="2"/>
  <c r="U160" i="2"/>
  <c r="U159" i="2"/>
  <c r="U158" i="2"/>
  <c r="U157" i="2"/>
  <c r="U156" i="2"/>
  <c r="U155" i="2"/>
  <c r="U154" i="2"/>
  <c r="U153" i="2"/>
  <c r="U178" i="2"/>
  <c r="V178" i="2" s="1"/>
  <c r="W178" i="2" s="1"/>
  <c r="U177" i="2"/>
  <c r="V177" i="2" s="1"/>
  <c r="W177" i="2" s="1"/>
  <c r="U176" i="2"/>
  <c r="V176" i="2" s="1"/>
  <c r="W176" i="2" s="1"/>
  <c r="V153" i="2" l="1"/>
  <c r="F153" i="2"/>
  <c r="V51" i="2"/>
  <c r="F51" i="2"/>
  <c r="V163" i="2"/>
  <c r="F163" i="2"/>
  <c r="V73" i="2"/>
  <c r="W73" i="2" s="1"/>
  <c r="F73" i="2"/>
  <c r="V154" i="2"/>
  <c r="W154" i="2" s="1"/>
  <c r="F154" i="2"/>
  <c r="V52" i="2"/>
  <c r="W52" i="2" s="1"/>
  <c r="F52" i="2"/>
  <c r="V62" i="2"/>
  <c r="F62" i="2"/>
  <c r="V74" i="2"/>
  <c r="F74" i="2"/>
  <c r="V85" i="2"/>
  <c r="F85" i="2"/>
  <c r="V155" i="2"/>
  <c r="F155" i="2"/>
  <c r="V162" i="2"/>
  <c r="F162" i="2"/>
  <c r="V63" i="2"/>
  <c r="W63" i="2" s="1"/>
  <c r="F63" i="2"/>
  <c r="V75" i="2"/>
  <c r="F75" i="2"/>
  <c r="V156" i="2"/>
  <c r="F156" i="2"/>
  <c r="V53" i="2"/>
  <c r="F53" i="2"/>
  <c r="V64" i="2"/>
  <c r="W64" i="2" s="1"/>
  <c r="F64" i="2"/>
  <c r="V76" i="2"/>
  <c r="W76" i="2" s="1"/>
  <c r="F76" i="2"/>
  <c r="V86" i="2"/>
  <c r="W86" i="2" s="1"/>
  <c r="F86" i="2"/>
  <c r="V157" i="2"/>
  <c r="F157" i="2"/>
  <c r="V54" i="2"/>
  <c r="W54" i="2" s="1"/>
  <c r="F54" i="2"/>
  <c r="V65" i="2"/>
  <c r="F65" i="2"/>
  <c r="V77" i="2"/>
  <c r="F77" i="2"/>
  <c r="V158" i="2"/>
  <c r="W158" i="2" s="1"/>
  <c r="F158" i="2"/>
  <c r="V55" i="2"/>
  <c r="W55" i="2" s="1"/>
  <c r="F55" i="2"/>
  <c r="V66" i="2"/>
  <c r="F66" i="2"/>
  <c r="V78" i="2"/>
  <c r="W78" i="2" s="1"/>
  <c r="F78" i="2"/>
  <c r="V87" i="2"/>
  <c r="F87" i="2"/>
  <c r="V159" i="2"/>
  <c r="F159" i="2"/>
  <c r="V56" i="2"/>
  <c r="W56" i="2" s="1"/>
  <c r="F56" i="2"/>
  <c r="V67" i="2"/>
  <c r="F67" i="2"/>
  <c r="V79" i="2"/>
  <c r="F79" i="2"/>
  <c r="V88" i="2"/>
  <c r="W88" i="2" s="1"/>
  <c r="F88" i="2"/>
  <c r="V160" i="2"/>
  <c r="F160" i="2"/>
  <c r="V57" i="2"/>
  <c r="W57" i="2" s="1"/>
  <c r="F57" i="2"/>
  <c r="V68" i="2"/>
  <c r="W68" i="2" s="1"/>
  <c r="F68" i="2"/>
  <c r="V80" i="2"/>
  <c r="W80" i="2" s="1"/>
  <c r="F80" i="2"/>
  <c r="V161" i="2"/>
  <c r="F161" i="2"/>
  <c r="V58" i="2"/>
  <c r="F58" i="2"/>
  <c r="V69" i="2"/>
  <c r="F69" i="2"/>
  <c r="V164" i="2"/>
  <c r="W164" i="2" s="1"/>
  <c r="F164" i="2"/>
  <c r="V59" i="2"/>
  <c r="W59" i="2" s="1"/>
  <c r="F59" i="2"/>
  <c r="V70" i="2"/>
  <c r="W70" i="2" s="1"/>
  <c r="F70" i="2"/>
  <c r="V81" i="2"/>
  <c r="F81" i="2"/>
  <c r="V49" i="2"/>
  <c r="F49" i="2"/>
  <c r="V60" i="2"/>
  <c r="W60" i="2" s="1"/>
  <c r="F60" i="2"/>
  <c r="V71" i="2"/>
  <c r="F71" i="2"/>
  <c r="V82" i="2"/>
  <c r="F82" i="2"/>
  <c r="V50" i="2"/>
  <c r="W50" i="2" s="1"/>
  <c r="F50" i="2"/>
  <c r="V61" i="2"/>
  <c r="F61" i="2"/>
  <c r="V72" i="2"/>
  <c r="F72" i="2"/>
  <c r="V84" i="2"/>
  <c r="F84" i="2"/>
  <c r="S102" i="2"/>
  <c r="W153" i="2"/>
  <c r="W74" i="2"/>
  <c r="W75" i="2"/>
  <c r="V48" i="2"/>
  <c r="W48" i="2" s="1"/>
  <c r="W65" i="2"/>
  <c r="V32" i="2"/>
  <c r="W32" i="2" s="1"/>
  <c r="W61" i="2"/>
  <c r="W82" i="2"/>
  <c r="W53" i="2"/>
  <c r="W160" i="2"/>
  <c r="W67" i="2"/>
  <c r="W161" i="2"/>
  <c r="W141" i="2"/>
  <c r="W150" i="2"/>
  <c r="W149" i="2"/>
  <c r="W140" i="2"/>
  <c r="W144" i="2"/>
  <c r="W152" i="2"/>
  <c r="W145" i="2"/>
  <c r="W139" i="2"/>
  <c r="W142" i="2"/>
  <c r="W146" i="2"/>
  <c r="W143" i="2"/>
  <c r="W147" i="2"/>
  <c r="W151" i="2"/>
  <c r="W148" i="2"/>
  <c r="V33" i="2"/>
  <c r="W33" i="2" s="1"/>
  <c r="V31" i="2"/>
  <c r="W31" i="2" s="1"/>
  <c r="W155" i="2"/>
  <c r="W156" i="2"/>
  <c r="W62" i="2"/>
  <c r="W84" i="2"/>
  <c r="W77" i="2"/>
  <c r="W69" i="2"/>
  <c r="W79" i="2"/>
  <c r="W71" i="2"/>
  <c r="W159" i="2"/>
  <c r="W58" i="2"/>
  <c r="W162" i="2"/>
  <c r="W66" i="2"/>
  <c r="W72" i="2"/>
  <c r="W81" i="2"/>
  <c r="W163" i="2"/>
  <c r="W83" i="2"/>
  <c r="W85" i="2"/>
  <c r="W157" i="2"/>
  <c r="W51" i="2"/>
  <c r="W87" i="2"/>
  <c r="T102" i="2" l="1"/>
  <c r="V7" i="2"/>
  <c r="W7" i="2" s="1"/>
  <c r="V6" i="2"/>
  <c r="W6" i="2" s="1"/>
  <c r="V5" i="2"/>
  <c r="W5" i="2" s="1"/>
  <c r="U102" i="2" l="1"/>
  <c r="U135" i="2"/>
  <c r="U134" i="2"/>
  <c r="U133" i="2"/>
  <c r="U132" i="2"/>
  <c r="U131" i="2"/>
  <c r="U130" i="2"/>
  <c r="U129" i="2"/>
  <c r="U128" i="2"/>
  <c r="U127" i="2"/>
  <c r="U126" i="2"/>
  <c r="U125" i="2"/>
  <c r="U124" i="2"/>
  <c r="U123" i="2"/>
  <c r="U122" i="2"/>
  <c r="F122" i="2" s="1"/>
  <c r="U121" i="2"/>
  <c r="U120" i="2"/>
  <c r="U119" i="2"/>
  <c r="U118" i="2"/>
  <c r="U117" i="2"/>
  <c r="V135" i="2" l="1"/>
  <c r="W135" i="2" s="1"/>
  <c r="F135" i="2"/>
  <c r="V126" i="2"/>
  <c r="W126" i="2" s="1"/>
  <c r="F126" i="2"/>
  <c r="V128" i="2"/>
  <c r="F128" i="2"/>
  <c r="V129" i="2"/>
  <c r="W129" i="2" s="1"/>
  <c r="F129" i="2"/>
  <c r="V130" i="2"/>
  <c r="W130" i="2" s="1"/>
  <c r="F130" i="2"/>
  <c r="V131" i="2"/>
  <c r="F131" i="2"/>
  <c r="V120" i="2"/>
  <c r="F120" i="2"/>
  <c r="V132" i="2"/>
  <c r="W132" i="2" s="1"/>
  <c r="F132" i="2"/>
  <c r="V121" i="2"/>
  <c r="F121" i="2"/>
  <c r="V133" i="2"/>
  <c r="W133" i="2" s="1"/>
  <c r="F133" i="2"/>
  <c r="V123" i="2"/>
  <c r="F123" i="2"/>
  <c r="V124" i="2"/>
  <c r="W124" i="2" s="1"/>
  <c r="F124" i="2"/>
  <c r="V127" i="2"/>
  <c r="W127" i="2" s="1"/>
  <c r="F127" i="2"/>
  <c r="V117" i="2"/>
  <c r="W117" i="2" s="1"/>
  <c r="F117" i="2"/>
  <c r="V118" i="2"/>
  <c r="F118" i="2"/>
  <c r="V119" i="2"/>
  <c r="W119" i="2" s="1"/>
  <c r="F119" i="2"/>
  <c r="V134" i="2"/>
  <c r="W134" i="2" s="1"/>
  <c r="F134" i="2"/>
  <c r="V125" i="2"/>
  <c r="F125" i="2"/>
  <c r="V122" i="2"/>
  <c r="W122" i="2" s="1"/>
  <c r="V102" i="2"/>
  <c r="W102" i="2" s="1"/>
  <c r="W125" i="2"/>
  <c r="W128" i="2"/>
  <c r="W131" i="2"/>
  <c r="W123" i="2"/>
  <c r="W118" i="2"/>
  <c r="W120" i="2"/>
  <c r="W121" i="2"/>
  <c r="W116" i="2"/>
  <c r="U105" i="2"/>
  <c r="F105" i="2" s="1"/>
  <c r="U104" i="2"/>
  <c r="F104" i="2" s="1"/>
  <c r="U103" i="2"/>
  <c r="F103" i="2" s="1"/>
  <c r="V103" i="2" l="1"/>
  <c r="W103" i="2" s="1"/>
  <c r="W105" i="2"/>
  <c r="W104" i="2"/>
  <c r="U29" i="2"/>
  <c r="F29" i="2" s="1"/>
  <c r="U28" i="2"/>
  <c r="F28" i="2" s="1"/>
  <c r="U27" i="2"/>
  <c r="F27" i="2" s="1"/>
  <c r="U26" i="2"/>
  <c r="F26" i="2" s="1"/>
  <c r="U25" i="2"/>
  <c r="F25" i="2" s="1"/>
  <c r="U24" i="2"/>
  <c r="F24" i="2" s="1"/>
  <c r="U23" i="2"/>
  <c r="F23" i="2" s="1"/>
  <c r="U22" i="2"/>
  <c r="F22" i="2" s="1"/>
  <c r="U21" i="2"/>
  <c r="F21" i="2" s="1"/>
  <c r="U20" i="2"/>
  <c r="F20" i="2" s="1"/>
  <c r="U19" i="2"/>
  <c r="F19" i="2" s="1"/>
  <c r="U17" i="2"/>
  <c r="F17" i="2" s="1"/>
  <c r="U16" i="2"/>
  <c r="F16" i="2" s="1"/>
  <c r="U15" i="2"/>
  <c r="U14" i="2"/>
  <c r="F14" i="2" l="1"/>
  <c r="F15" i="2"/>
  <c r="V20" i="2"/>
  <c r="W20" i="2" s="1"/>
  <c r="V21" i="2"/>
  <c r="W21" i="2" s="1"/>
  <c r="V22" i="2"/>
  <c r="W22" i="2" s="1"/>
  <c r="V24" i="2"/>
  <c r="W24" i="2" s="1"/>
  <c r="V25" i="2"/>
  <c r="W25" i="2" s="1"/>
  <c r="V26" i="2"/>
  <c r="W26" i="2" s="1"/>
  <c r="V15" i="2"/>
  <c r="V27" i="2"/>
  <c r="W27" i="2" s="1"/>
  <c r="W16" i="2"/>
  <c r="V28" i="2"/>
  <c r="W28" i="2" s="1"/>
  <c r="V17" i="2"/>
  <c r="W17" i="2" s="1"/>
  <c r="V188" i="2" l="1"/>
  <c r="W15" i="2"/>
  <c r="W18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MURILLO OSPINA</author>
  </authors>
  <commentList>
    <comment ref="A4" authorId="0" shapeId="0" xr:uid="{3AF205C2-3EE0-4D1B-A341-8884EC28F97A}">
      <text>
        <r>
          <rPr>
            <b/>
            <sz val="9"/>
            <color indexed="81"/>
            <rFont val="Tahoma"/>
            <family val="2"/>
          </rPr>
          <t>Seleccionar negocio de lista de opciones</t>
        </r>
        <r>
          <rPr>
            <sz val="9"/>
            <color indexed="81"/>
            <rFont val="Tahoma"/>
            <family val="2"/>
          </rPr>
          <t xml:space="preserve">
</t>
        </r>
      </text>
    </comment>
    <comment ref="D4" authorId="0" shapeId="0" xr:uid="{E82F98CA-61D0-4D48-B9E9-913945CFB728}">
      <text>
        <r>
          <rPr>
            <b/>
            <sz val="9"/>
            <color indexed="81"/>
            <rFont val="Tahoma"/>
            <family val="2"/>
          </rPr>
          <t>Seleccionar tipo de gestión de lista de opciones</t>
        </r>
        <r>
          <rPr>
            <sz val="9"/>
            <color indexed="81"/>
            <rFont val="Tahoma"/>
            <family val="2"/>
          </rPr>
          <t xml:space="preserve">
</t>
        </r>
      </text>
    </comment>
    <comment ref="E4" authorId="0" shapeId="0" xr:uid="{3BEE971C-B49E-49FA-8054-C89A01628B21}">
      <text>
        <r>
          <rPr>
            <b/>
            <sz val="9"/>
            <color indexed="81"/>
            <rFont val="Tahoma"/>
            <family val="2"/>
          </rPr>
          <t>Seleccionar concepto de lista de opciones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MURILLO OSPINA</author>
  </authors>
  <commentList>
    <comment ref="A1" authorId="0" shapeId="0" xr:uid="{7E410FFF-4FB9-42DE-8932-2FDBBF2F958F}">
      <text>
        <r>
          <rPr>
            <b/>
            <sz val="9"/>
            <color indexed="81"/>
            <rFont val="Tahoma"/>
            <family val="2"/>
          </rPr>
          <t>Seleccionar negocio de lista de opciones</t>
        </r>
        <r>
          <rPr>
            <sz val="9"/>
            <color indexed="81"/>
            <rFont val="Tahoma"/>
            <family val="2"/>
          </rPr>
          <t xml:space="preserve">
</t>
        </r>
      </text>
    </comment>
  </commentList>
</comments>
</file>

<file path=xl/sharedStrings.xml><?xml version="1.0" encoding="utf-8"?>
<sst xmlns="http://schemas.openxmlformats.org/spreadsheetml/2006/main" count="1223" uniqueCount="290">
  <si>
    <t>Fecha Fin.</t>
  </si>
  <si>
    <t>Objeto del contrato</t>
  </si>
  <si>
    <t>Valor del contrato</t>
  </si>
  <si>
    <t>Fecha Inic</t>
  </si>
  <si>
    <t>NEGOCIO</t>
  </si>
  <si>
    <t>ACUEDUCTO</t>
  </si>
  <si>
    <t>ALCANTARILLADO</t>
  </si>
  <si>
    <t>ASEO</t>
  </si>
  <si>
    <t>Negocio</t>
  </si>
  <si>
    <t>COMERCIAL</t>
  </si>
  <si>
    <t>ADMINISTRATIVO</t>
  </si>
  <si>
    <t>FINANCIERO</t>
  </si>
  <si>
    <t>INGRESO</t>
  </si>
  <si>
    <t>COSTO</t>
  </si>
  <si>
    <t>GASTO</t>
  </si>
  <si>
    <t>INVERSIÓN</t>
  </si>
  <si>
    <t>Concepto</t>
  </si>
  <si>
    <t>Tipo</t>
  </si>
  <si>
    <t>EN MARCHA</t>
  </si>
  <si>
    <t>NUEVO</t>
  </si>
  <si>
    <t>RENOVACIÓN</t>
  </si>
  <si>
    <t>NO APLICA</t>
  </si>
  <si>
    <t>Distribución</t>
  </si>
  <si>
    <t>Residual</t>
  </si>
  <si>
    <t>Suministro bomba lodos</t>
  </si>
  <si>
    <t>Accesorios planta</t>
  </si>
  <si>
    <t>Celda generador hipoclorito</t>
  </si>
  <si>
    <t>Mantenimiento generador hipoclorito</t>
  </si>
  <si>
    <t>Suministro multiparámetro</t>
  </si>
  <si>
    <t>Mantenimiento y pintura planta</t>
  </si>
  <si>
    <t>Mantenimiento generador Diesel</t>
  </si>
  <si>
    <t>Mantenimiento conectividad tanques</t>
  </si>
  <si>
    <t>Mantenimiento redes</t>
  </si>
  <si>
    <t>Accesorios acueducto</t>
  </si>
  <si>
    <t>Contrato laboratorio (AAA)</t>
  </si>
  <si>
    <t>INGEQUIPOS PROVIDENCE S.A.S BIC</t>
  </si>
  <si>
    <t>EQUIMANTEC S.A.S</t>
  </si>
  <si>
    <t>JUDITH MARLENE WHITAKER MARTIN</t>
  </si>
  <si>
    <t>REPUESTOS ESPECIALIZADOS</t>
  </si>
  <si>
    <t>KAREN ENILSA DUFFIS GUZMAN</t>
  </si>
  <si>
    <t>COLLLANTAS JORGE VÉLEZ</t>
  </si>
  <si>
    <t>JHESLIA FORBES ROBINSON</t>
  </si>
  <si>
    <t>EMPRESA DE SEGURIDAD PRIVADA SUPRENAMAR LTDA</t>
  </si>
  <si>
    <t>PROVIDENCE SERVICES</t>
  </si>
  <si>
    <t>Cargo fijo acueducto</t>
  </si>
  <si>
    <t>Cargo variable acueducto</t>
  </si>
  <si>
    <t>Tarifa cargo variable Aseo</t>
  </si>
  <si>
    <t>Ingreso</t>
  </si>
  <si>
    <t>Realizar la compra repuestos para mantenimientos preventivos del vehículo recolector-compactador de acuerdo con las especificaciones y requerimientos técnicos establecidos por P&amp;K SAS ESP – en el municipio de providencia</t>
  </si>
  <si>
    <t>Prestación de servicios para la recolección y transporte marítimo de residuos sólidos ordinarios generados en la isla de santa catalina y disposición en puerto en la isla de providencia de acuerdo con las especificaciones y requerimientos técnicos establecidos por P&amp;K SAS ESP.</t>
  </si>
  <si>
    <t>Realizar la compra de las llantas para el camión recolector-compactador de acuerdo con las especificaciones y requerimientos técnicos establecidos por P&amp;K SAS ESP - el municipio de providencia</t>
  </si>
  <si>
    <t>Prestación de servicio de montallantas y actividades complementarias de taller de mecánica, para los vehículos propios y alquilados de la empresa, en el municipio de providencia y santa catalina islas (incluye actividades de mantenimiento por daños menores y cambio de repuestos).</t>
  </si>
  <si>
    <t>Comprar bolsas plásticas de color negro y blanco para el servicio de aseo de acuerdo con especificaciones y requerimientos técnicos establecidos por P&amp;K S.A.S E.S.P., para las actividades de barrido, limpieza de áreas públicas y limpieza de playas en el municipio de providencia y santa catalina islas.</t>
  </si>
  <si>
    <t>Contratar el servicio de toma de fotografías y videos del sitio de disposición final mediante vuelos fotogramétricos con DRON.</t>
  </si>
  <si>
    <t>Realizar la compra repuestos para mantenimientos preventivos del vehículo recolector-motocarro de acuerdo con las especificaciones y requerimientos técnicos establecidos por P&amp;K SAS ESP – en el municipio de providencia</t>
  </si>
  <si>
    <t>Mantenimiento, compra e instalación de reflectores y tendido eléctrico para mantener las condiciones de iluminación en el relleno sanitario blue Lizard, municipio de providencia y santa catalina islas (incluye instalación, de acuerdo con las especificaciones y requerimientos técnicos establecidos por P&amp;K SAS ESP.</t>
  </si>
  <si>
    <t>Prestación de servicios de fumigación para realizar el control de vectores y plagas dentro de las instalaciones del sitio de disposición final “BLUE LIZARD” de acuerdo con las especificaciones y requerimientos técnicos establecidos por P&amp;K S.A.S E.S.P., en el municipio de providencia y santa catalina islas.</t>
  </si>
  <si>
    <t>Para la prestación del servicio de seguridad privada para la protección, el monitoreo y la seguridad de las instalaciones, infraestructura y bienes del sitio de disposición final “BLUE LIZARD” de acuerdo con las especificaciones técnicas dadas por P&amp;K S.A.S E.S.P – municipio de providencia y santa catalina islas (no incluye arma).</t>
  </si>
  <si>
    <t>Prestación de servicios para el servicio de mantenimiento predictivo, preventivo y correctivo de los vehículos tipo moto carro de residuos sólidos de acuerdo con las especificaciones y requerimientos técnicos establecidos por P&amp;K SAS ESP  – municipio de providencia y santa catalina islas.</t>
  </si>
  <si>
    <t>Compra de filtros para el camión compacto recolector – compactador según las especificaciones técnicas.</t>
  </si>
  <si>
    <t>Contratar el servicio de instalación, reposición y/o mantenimiento de cámaras de seguridad dentro del sitio de disposición final blue Lizard mediante cámaras de seguridad fijas de cableado.</t>
  </si>
  <si>
    <t>Salario</t>
  </si>
  <si>
    <t>Extras y recargos</t>
  </si>
  <si>
    <t>Aux de transporte</t>
  </si>
  <si>
    <t>Aux rodamiento</t>
  </si>
  <si>
    <t>Intereses Cesantías</t>
  </si>
  <si>
    <t>Prima junio</t>
  </si>
  <si>
    <t>Prima Diciembre</t>
  </si>
  <si>
    <t>Prima Extra Junio</t>
  </si>
  <si>
    <t>Prima Extra Diciembre</t>
  </si>
  <si>
    <t>Bonificación</t>
  </si>
  <si>
    <t>Pensión</t>
  </si>
  <si>
    <t>Riesgos</t>
  </si>
  <si>
    <t>Caja de Compensación</t>
  </si>
  <si>
    <t>Personal</t>
  </si>
  <si>
    <t>GMF</t>
  </si>
  <si>
    <t>INDUSTRIA Y COMERCIO</t>
  </si>
  <si>
    <t>OTROS GASTOS BANCARIOS</t>
  </si>
  <si>
    <t>Financiero</t>
  </si>
  <si>
    <t>Concepto / Proveedor</t>
  </si>
  <si>
    <t>GPSI</t>
  </si>
  <si>
    <t>Rosana Diaz, Lina Román, Sugey Barker, Pacto Asociados, Welcome</t>
  </si>
  <si>
    <t>Varios</t>
  </si>
  <si>
    <t>Blanca Edida Lopez, Francisco Englehard, GPSI</t>
  </si>
  <si>
    <t>Armando Fernandez</t>
  </si>
  <si>
    <t>EPM</t>
  </si>
  <si>
    <t>Rafael Salazar</t>
  </si>
  <si>
    <t>Josefina Huffington, Erika Bush</t>
  </si>
  <si>
    <t>Jose Rafael Arenas</t>
  </si>
  <si>
    <t>Jose Rafael Arenas, B&amp;Q, Equimantec</t>
  </si>
  <si>
    <t>Mi Com.co, Deyvid Herrera</t>
  </si>
  <si>
    <t>Ricardo Huffington</t>
  </si>
  <si>
    <t>Samir Alemida</t>
  </si>
  <si>
    <t>Giovanny Archbold</t>
  </si>
  <si>
    <t>HSEG, Francisco Englehard, Prevenciones Industriales</t>
  </si>
  <si>
    <t>Howard Villada</t>
  </si>
  <si>
    <t>Lem Cargo EU</t>
  </si>
  <si>
    <t>Idalmy Palacio</t>
  </si>
  <si>
    <t>Wilda Oneill, otros</t>
  </si>
  <si>
    <t>Rangel Tapia</t>
  </si>
  <si>
    <t>Fresh Sping Water</t>
  </si>
  <si>
    <t>Konrad Newball Gonzalez</t>
  </si>
  <si>
    <t>Kenny Garcia</t>
  </si>
  <si>
    <t>Telecom-Movistar</t>
  </si>
  <si>
    <t>P&amp;K SAS ESP</t>
  </si>
  <si>
    <t>OCCRE</t>
  </si>
  <si>
    <t>Servicios software INTEGRIN</t>
  </si>
  <si>
    <t>Convenio de recaudos</t>
  </si>
  <si>
    <t>Servicios de Transporte de agua potable en carrotanque</t>
  </si>
  <si>
    <t>Estrategia de comunicaciones - Plan de Medios (personal, servicios y suministros)</t>
  </si>
  <si>
    <t>Servicios profesionales de asesoría regulatoria, estudio de costos y tarifas</t>
  </si>
  <si>
    <t>Agente Especial</t>
  </si>
  <si>
    <t>Gastos legales y administrativos: Cámara de comercio, notariales, etc</t>
  </si>
  <si>
    <t>Suministros de alimentación, refrigerios e hidratación</t>
  </si>
  <si>
    <t xml:space="preserve">Alquiler de mulas y vehículos de transporte </t>
  </si>
  <si>
    <t>Gastos de representación</t>
  </si>
  <si>
    <t>Gastos de viaje (viáticos y alojamiento)</t>
  </si>
  <si>
    <t>Licenciamiento software y servicios digitales (firma, stradata, correo certificado, etc)</t>
  </si>
  <si>
    <t>Almacenamiento virtual (nube)</t>
  </si>
  <si>
    <t>Arrendamiento oficina administrativa y comercial</t>
  </si>
  <si>
    <t>Mantenimiento y pintura de sede administrativa</t>
  </si>
  <si>
    <t>Compra activos Equipo de computo (hardware, software, servicios)</t>
  </si>
  <si>
    <t>Dotación de cafetería y elementos de aseo</t>
  </si>
  <si>
    <t>Fletes Marítimos y Terrestres</t>
  </si>
  <si>
    <t>Servicios personales de outsourcing - asesoría contable, tributaria y financiera</t>
  </si>
  <si>
    <t>Programa de capacitación, bienestar institucional e incentivos</t>
  </si>
  <si>
    <t>Programa de seguridad y salud en el trabajo (personal, servicios, suministro)</t>
  </si>
  <si>
    <t>Suscripción y afiliaciones</t>
  </si>
  <si>
    <t>Seguros y pólizas</t>
  </si>
  <si>
    <t>Suministro de agua en botellón, embotellada y hielo</t>
  </si>
  <si>
    <t>Elementos e insumos de botiquines</t>
  </si>
  <si>
    <t>Implementación de gestión documental y sistema de archivo (servicios, suministro)</t>
  </si>
  <si>
    <t>Servicio de Internet satelital</t>
  </si>
  <si>
    <t>Servicio público de aseo</t>
  </si>
  <si>
    <t>Servicio Público de acueducto y/o alcantarillado (20%)</t>
  </si>
  <si>
    <t>Servicio Público de acueducto y/o alcantarillado (60%)</t>
  </si>
  <si>
    <t>Pagos servicios OCCRE</t>
  </si>
  <si>
    <t>Servicio de mantenimiento predictivo, preventivo y correctivo de los vehículos tipo recolector-compactador de residuos sólidos de acuerdo con las especificaciones y requerimientos técnicos establecidos por P&amp;K SAS ESP  – municipio de providencia y santa catalina islas.</t>
  </si>
  <si>
    <t>CRETIB</t>
  </si>
  <si>
    <t>Reforestación</t>
  </si>
  <si>
    <t>Limpieza de cuencas</t>
  </si>
  <si>
    <t>Permiso de vertimiento (alcantarillado)</t>
  </si>
  <si>
    <t>Permiso de concesión de agua</t>
  </si>
  <si>
    <t>AMBIENTAL</t>
  </si>
  <si>
    <t>Nueva</t>
  </si>
  <si>
    <r>
      <t>Contrato obras civiles (</t>
    </r>
    <r>
      <rPr>
        <b/>
        <sz val="9"/>
        <rFont val="Calibri Light"/>
        <family val="2"/>
        <scheme val="major"/>
      </rPr>
      <t>2024</t>
    </r>
    <r>
      <rPr>
        <sz val="9"/>
        <rFont val="Calibri Light"/>
        <family val="2"/>
        <scheme val="major"/>
      </rPr>
      <t>)</t>
    </r>
  </si>
  <si>
    <t>Observaciones</t>
  </si>
  <si>
    <t>Se estimaron valores para los dos compactadores.</t>
  </si>
  <si>
    <t>6 meses</t>
  </si>
  <si>
    <t>NA</t>
  </si>
  <si>
    <t>Se tendrá material para cobertura térrea hasta diciembre de 2023, se encuentra en ejecución compra de lona negro verde, la cual dará cumplimiento con la cobertura exigida por norma.</t>
  </si>
  <si>
    <t>Auditor Externo</t>
  </si>
  <si>
    <t>PEST CONTROL FUMIGACIONES</t>
  </si>
  <si>
    <t>MILES CONSTRUCTION SAS</t>
  </si>
  <si>
    <t>12 meses</t>
  </si>
  <si>
    <t>HIDROLAB</t>
  </si>
  <si>
    <t>Equipos trabajo confinado (rescate, ventilador)</t>
  </si>
  <si>
    <t>Señalética</t>
  </si>
  <si>
    <t>Salen dos mulas de funcionamiento e ingres un carro compactador y 2 bader.</t>
  </si>
  <si>
    <t>En este rubro se tiene estimado los gastos por otros contratos, como el de mantenimiento de compactador.</t>
  </si>
  <si>
    <t>Programa de Educación Ambiental / PUEAA (incluye profesional social y/o psicólogo, servicios, materiales)</t>
  </si>
  <si>
    <t>Superservicios / CRA</t>
  </si>
  <si>
    <t>Contribuciones</t>
  </si>
  <si>
    <t>Se estimaron valores para los dos motocarros</t>
  </si>
  <si>
    <t>Descripción Estudios y Diseños</t>
  </si>
  <si>
    <t>Solicitud Presupuesto</t>
  </si>
  <si>
    <t>SSPD</t>
  </si>
  <si>
    <t>4 meses</t>
  </si>
  <si>
    <t>3 meses</t>
  </si>
  <si>
    <t>ABC / MVCT</t>
  </si>
  <si>
    <t>Se debe ampliar el objeto del contrato con: reposición de gaviones, pasamanos en los puntos de conexión a la aducción y adecuación barcaza.</t>
  </si>
  <si>
    <t>Acu (30%)   Aseo (70%)
Adquisición de aceites hidráulicos para el compactador, motocarro, motobomba, guadañas y demás equipos del área de aseo y urea para el camión recolector – compactador según las especificaciones técnicas.</t>
  </si>
  <si>
    <t>Compra de grasas, lubricantes y aceites para los vehículos y equipos de la operación empresa P&amp;K SAS ESP.</t>
  </si>
  <si>
    <t>Este valor contempla costos de mantenimiento de 3 moto carros.</t>
  </si>
  <si>
    <t>Se recomienda dar continuidad, el sitio cumple con las especificaciones y condiciones para realizar el mantenimiento, en la isla no se tiene otro lugar con las características necesarias.
Se solicitará otro Sí para lavado de vehículos "Prestación de servicio de lavado de vehículos recolectores (compactador y moto carro) de acuerdo con las especificaciones y requerimientos técnicos establecidos por PYK SAS ESP - en el municipio de providencia y santa catalina islas."
Se modifica el alcance.</t>
  </si>
  <si>
    <t>Termina nombramiento en febrero, se debe sacar un nuevo contrato.</t>
  </si>
  <si>
    <t>Depende de la intervención.</t>
  </si>
  <si>
    <t>Se puede hacer contratación directa.</t>
  </si>
  <si>
    <t>Nuevo</t>
  </si>
  <si>
    <t>Contratos nuevos.</t>
  </si>
  <si>
    <t>Presupuesto Asociado - Vigencia Futura 2024</t>
  </si>
  <si>
    <t>10 meses</t>
  </si>
  <si>
    <t>11 meses</t>
  </si>
  <si>
    <t>Suscripción a páginas y entidades (ANDESCO, Legis)</t>
  </si>
  <si>
    <t>Mantenimiento de aires acondicionados</t>
  </si>
  <si>
    <t>Banco Agrario, PSE, Efecty, Supergiros</t>
  </si>
  <si>
    <t>Se contratará un solo vehículo tipo "MULE".</t>
  </si>
  <si>
    <t>Suscripción a página .com.co</t>
  </si>
  <si>
    <t>Sanción Coralina ( Vertimiento Santa Catalina) y ( Relleno Sanitario)</t>
  </si>
  <si>
    <t>Análisis emisión de gases, sitio de disposición final residuos sólidos</t>
  </si>
  <si>
    <t>Conexiones nuevas</t>
  </si>
  <si>
    <t>Suspensiones y reconexiones</t>
  </si>
  <si>
    <t>Cargo fijo alcantarillado</t>
  </si>
  <si>
    <t>Cargo variable alcantarillado</t>
  </si>
  <si>
    <t>Valor 2024</t>
  </si>
  <si>
    <t>Valor 2025</t>
  </si>
  <si>
    <t>Valor 2026</t>
  </si>
  <si>
    <t>Obras de adecuación, mejora y clausura Sitio de Disposición final de Residuos sólidos</t>
  </si>
  <si>
    <t>Interventoría obras de adecuación, mejora y clausura Sitio de Disposición final de Residuos sólidos</t>
  </si>
  <si>
    <t>Interventoría obras de adecuación, mejora y ampliación alcantarillado y PTAR Santa Catalina</t>
  </si>
  <si>
    <t xml:space="preserve">Practicante </t>
  </si>
  <si>
    <t>Estudio y diseños para la evaluación y optimización de estructuras existentes- Patología estructural, fase 1:
- Estructuras planta antigua.
- Cisterna succión PTAP Agua Dulce.
- Bodegas y oficinas PTAP Agua Dulce.
- Estabilidad de Presa.</t>
  </si>
  <si>
    <t>Interventoría  y diseños para la evaluación y optimización de estructuras existentes- Patología estructural, fase 1:
- Estructuras planta antigua.
- Cisterna succión PTAP Agua Dulce.
- Bodegas y oficinas PTAP Agua Dulce.
- Estabilidad de Presa.</t>
  </si>
  <si>
    <t>Interventoría para la ejecución de obras para la optimización de estructuras existentes, fase 1:
-  Estructuras planta antigua.
- Cisterna succión PTAP Agua Dulce.
- Bodegas y oficinas PTAP Agua Dulce.
- Estabilidad de Presa.</t>
  </si>
  <si>
    <t>Ejecución de obras para la optimización de estructuras existentes, fase 1:
-  Estructuras planta antigua.</t>
  </si>
  <si>
    <t>Ejecución de obras para la optimización de estructuras existentes, fase 1:
- Cisterna succión PTAP Agua Dulce.
- Bodegas y oficinas PTAP Agua Dulce.
- Estabilidad de Presa.</t>
  </si>
  <si>
    <t>Diagnóstico especializado para evaluación del estado y mantenimiento de las compuertas de la presa del embalse "Fresh Water".</t>
  </si>
  <si>
    <t>Obras para adecuación y mantenimiento de las compuertas de la presa del embalse "Fresh Water".</t>
  </si>
  <si>
    <t>Recuperación y protección de la cuenca embalse "Fresh Water"-Compra de predios</t>
  </si>
  <si>
    <t>Ejecución de obras para la reparación, reposición y construcción de alcantarillado Santa Catalina.</t>
  </si>
  <si>
    <t>Interventoría para la ejecución de obras para la optimización y adecuación de la PTAR Santa Catalina.</t>
  </si>
  <si>
    <t>Ejecución de obras para la optimización y adecuación de la PTAR Santa Catalina.</t>
  </si>
  <si>
    <t>Construcción de pequeños tramos de acueducto - Vecinales</t>
  </si>
  <si>
    <t>P&amp;K</t>
  </si>
  <si>
    <t>Maquinaria y equipos Sitio de Disposición Final Residuos Sólidos</t>
  </si>
  <si>
    <t>PDA</t>
  </si>
  <si>
    <t>TOTAL</t>
  </si>
  <si>
    <t>Mantenimiento Eléctrico y Mecánico para la prestación de los servicios AAA.</t>
  </si>
  <si>
    <t>ACUAMBIENTE</t>
  </si>
  <si>
    <t>ACUATUBOS</t>
  </si>
  <si>
    <t>SOPESA</t>
  </si>
  <si>
    <t>Batería de Riesgo Psico Social SST</t>
  </si>
  <si>
    <t>CORALINA</t>
  </si>
  <si>
    <t>Arrendamiento de espacio para ser utilizado como taller, para realizar mantenimiento de vehículos recolectores de acuerdo con las especificaciones y requerimientos técnicos establecidos por PYK SAS ESP - en el municipio de providencia y santa catalina islas (incluye área de bodegaje de materiales/equipos/herramientas).</t>
  </si>
  <si>
    <t>En el segundo trimestre del año 2024, se evaluarán otros posibles proveedores.</t>
  </si>
  <si>
    <t>Este valor contempla costos de mantenimiento de 3 moto carros.
Se requiere modificación de objeto del contrato a partir del 2024, retirar lavado de vehículos, se realizará con P&amp;K y solo se requiere lavado especializado 2 veces al mes. Esto aplica en optimización de los costos operativos.</t>
  </si>
  <si>
    <t>Validar pertinencia de contratista y otros proveedores de repuestos para los vehículos compactadores.</t>
  </si>
  <si>
    <t>Se tiene trámite de solicitud al municipio para transporte de residuos por el puente de Santa Catalina-Providencia, elaborar la carta con la solicitud y realizar la compra de carros de tracción manual. En evaluación.</t>
  </si>
  <si>
    <t>Estudio de Mercado de proveedores.</t>
  </si>
  <si>
    <t>Se retira lavado del compactador y se evaluará la modificación del alcance contractual.</t>
  </si>
  <si>
    <t>Buen desempeño del proveedor.</t>
  </si>
  <si>
    <t>Por normatividad se exige para este tipo de Sitio una vez al año.</t>
  </si>
  <si>
    <t>Contratar el servicio de monitoreo geotécnico con topografía.</t>
  </si>
  <si>
    <t>Contratar el monitoreo de la vida útil remanente.</t>
  </si>
  <si>
    <t>Para la vigencia 2024, solo se requerirá una topografía, por encontrarse en obras de adecuación.
Por norma, se debe hacer semestral.</t>
  </si>
  <si>
    <t>Motobomba sumergible para bombeo agua residual.</t>
  </si>
  <si>
    <t>Mantenimiento Eléctrico y Mecánico para los sistemas de AAA</t>
  </si>
  <si>
    <t>Servicio público de energía eléctrica (86%)</t>
  </si>
  <si>
    <t>Cesantías</t>
  </si>
  <si>
    <t>Revisoría fiscal 2SMLMV</t>
  </si>
  <si>
    <t>Servicios de Psicólogo para procesos de vinculación de personal</t>
  </si>
  <si>
    <t>Compra de combustible para los vehículos y equipos de la empresa Acu (15%)  Alc (0,5%) Aseo (70%) Com (14,5%)</t>
  </si>
  <si>
    <t>B&amp;Q, Augusto Archbold, Ferretería Apolo</t>
  </si>
  <si>
    <t>Elementos y artículos de ferretería, tornillería y jardinería Acu (60,6%)  Alc (1,5%) Aseo (37,9%)</t>
  </si>
  <si>
    <t>Multiservicios, Ferretería Apolo</t>
  </si>
  <si>
    <t>Implemento, herramientas y equipos de trabajo para la operación de acu, Alc y aseo  (70%) Acue (25%) Alc (5%)</t>
  </si>
  <si>
    <t>Dotación de uniformes para el personal,   (pantalón , camisa, zapatos, impermeables, pantaneras) Acu/Alc (30%)   Aseo (60%)   Adm-Com (10%)</t>
  </si>
  <si>
    <t>Asesoría en contratación</t>
  </si>
  <si>
    <t>Mundo Seguros, otras</t>
  </si>
  <si>
    <t>Adquisición y /o reposición de equipos de seguridad y vigilancia (suministro, instalación, servicios)</t>
  </si>
  <si>
    <t>Diseño y Arquitectura Mobiliario</t>
  </si>
  <si>
    <t>Compra de mobiliario y estanterías</t>
  </si>
  <si>
    <t>Compra de equipos móviles</t>
  </si>
  <si>
    <t>Servicio de telefonía móvil (datos y llamadas) Acu/Alc (21.6%)  Aseo (15.8%)  Adm (62.6%)</t>
  </si>
  <si>
    <t>Servicio público de energía eléctrica (12%)</t>
  </si>
  <si>
    <t>Contraloría General de la Nación</t>
  </si>
  <si>
    <t>Pagos Contraloría 0,02% contratación vigencia anterior</t>
  </si>
  <si>
    <t>Elementos de protección y bioseguridad Acu/Alc (23%)   Aseo (77%) (EPP)</t>
  </si>
  <si>
    <t>Se Requiere dejar unas recomendaciones con evaluación costo beneficio del por qué no se compra una maquinaria nueva.
Tener en cuenta el mantenimiento, costo de dos operadores de maquinaria con experiencia, estrategia en caso de que falle y se requiera maquinaria de reemplazo, riesgo asociado a pérdida por vandalismo.
Mantenimiento preventivo sería de aproximadamente de $78 millones año, salarios y prestaciones de dos operarios $8 millones mensuales, riesgo por no operación en 8 días $30 millones de maquinaria contratada, riesgo por Sanción Ambiental $2 mil millones. Solo con la sanción se justifica dar continuidad al contrato de operación maquinaria amarilla. Los costos asociados a la operación y los riesgos estarían de una magnitud de $46 millones mensuales.</t>
  </si>
  <si>
    <t>Realizar la compra de las llantas para el motocarro marca Aiko modelo 2022 de acuerdo con las especificaciones y requerimientos técnicos establecidos por P&amp;K SAS ESP - el municipio de providencia</t>
  </si>
  <si>
    <t>Compra de material térreo para la cobertura de residuos sólidos y el mantenimiento de la vía interna del sitio de disposición final, incluye el transporte y descargue en la zona designada de acuerdo con especificaciones y requerimientos técnicos establecidos por P&amp;K S.A.S E.S.P. – municipio de providencia y santa catalina islas.</t>
  </si>
  <si>
    <t>Servicio público de energía eléctrica (2%)</t>
  </si>
  <si>
    <t>Fresh Sping Water, Ingenierías Newball</t>
  </si>
  <si>
    <t>Dotación de papelería, facturación y artículos misceláneos</t>
  </si>
  <si>
    <t>Bruce Henry, Lila Felipe, Loida Jay</t>
  </si>
  <si>
    <t>Pagina WEB-Dominio actualización software</t>
  </si>
  <si>
    <t>Otras Compras y Servicios Generales</t>
  </si>
  <si>
    <t>Insumos químicos y reactivos (sal, AHC, polímero)</t>
  </si>
  <si>
    <t>Cajón para lodos, basculante</t>
  </si>
  <si>
    <t>Costo de TELEMETRIC, El contratista asumió el costo desde octubre 2022 hasta noviembre 2023.</t>
  </si>
  <si>
    <t>Prestación de servicio de maquinaria amarilla para el desarrollo de las actividades requeridas para la disposición de los residuos sólidos de acuerdo con las especificaciones y requerimientos técnicos establecidos por P&amp;K S.A.S E.S.P., en el sitio de disposición final blue Lizard – municipio de providencia y santa catalina islas.</t>
  </si>
  <si>
    <t>3 mes</t>
  </si>
  <si>
    <t>Asesoría y cargue SUI</t>
  </si>
  <si>
    <t>Vertimiento Acueducto, Tasa Retributiva</t>
  </si>
  <si>
    <t>Vertimientos Alcantarillado, Tasa retributivas</t>
  </si>
  <si>
    <t>Corresponde a contratos que están firmados y se están  ejecutando en la presente vigencia y  deben continuar su ejecución en el 2024, 2025, 2026.</t>
  </si>
  <si>
    <t>Ejecución de obras para construcción de Estación de Clasificación y Aprovechamiento ECA</t>
  </si>
  <si>
    <t>Interventoría Ejecución de obras para construcción de Estación de Clasificación y Aprovechamiento ECA</t>
  </si>
  <si>
    <t>Mantenimiento de Redes de Alcantarillado, construcción de caja para bombeo de aguas residuales en Santa Catalina.</t>
  </si>
  <si>
    <t>Compra de tubería y reparaciones PTAR de Santa Catalina.</t>
  </si>
  <si>
    <t>Filtros Generador Hipoclorito de Sodio</t>
  </si>
  <si>
    <t>Contratos Mutuos - Fondo Empresarial</t>
  </si>
  <si>
    <t>TOTAL Solicitar SSPD</t>
  </si>
  <si>
    <t>TOTAL Inversiones</t>
  </si>
  <si>
    <t>Valor 2023
Pasa vigencia</t>
  </si>
  <si>
    <t>ABC / SSPD / P&amp;K</t>
  </si>
  <si>
    <t>ABC / SSPD</t>
  </si>
  <si>
    <t xml:space="preserve"> </t>
  </si>
  <si>
    <t>Inversión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</si>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</sst>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43" formatCode="_-* #,##0.00_-;\-* #,##0.00_-;_-* &quot;-&quot;??_-;_-@_-"/>
    <numFmt numFmtId="164" formatCode="_-* #,##0_-;\-* #,##0_-;_-* &quot;-&quot;??_-;_-@_-"/>
    <numFmt numFmtId="165" formatCode="_-&quot;$&quot;\ * #,##0_-;\-&quot;$&quot;\ * #,##0_-;_-&quot;$&quot;\ * &quot;-&quot;??_-;_-@_-"/>
  </numFmts>
  <fonts count="13" x14ac:knownFonts="1">
    <font>
      <sz val="11"/>
      <color theme="1"/>
      <name val="Calibri"/>
      <family val="2"/>
      <scheme val="minor"/>
    </font>
    <font>
      <sz val="11"/>
      <color theme="1"/>
      <name val="Calibri"/>
      <family val="2"/>
      <scheme val="minor"/>
    </font>
    <font>
      <sz val="8"/>
      <name val="Calibri"/>
      <family val="2"/>
      <scheme val="minor"/>
    </font>
    <font>
      <b/>
      <sz val="10"/>
      <color theme="1"/>
      <name val="Calibri Light"/>
      <family val="2"/>
      <scheme val="major"/>
    </font>
    <font>
      <sz val="9"/>
      <name val="Calibri Light"/>
      <family val="2"/>
      <scheme val="major"/>
    </font>
    <font>
      <sz val="9"/>
      <color theme="1"/>
      <name val="Calibri Light"/>
      <family val="2"/>
      <scheme val="major"/>
    </font>
    <font>
      <b/>
      <sz val="9"/>
      <color theme="1"/>
      <name val="Calibri Light"/>
      <family val="2"/>
      <scheme val="major"/>
    </font>
    <font>
      <sz val="9"/>
      <color indexed="81"/>
      <name val="Tahoma"/>
      <family val="2"/>
    </font>
    <font>
      <b/>
      <sz val="9"/>
      <color indexed="81"/>
      <name val="Tahoma"/>
      <family val="2"/>
    </font>
    <font>
      <b/>
      <sz val="9"/>
      <color theme="0"/>
      <name val="Calibri Light"/>
      <family val="2"/>
      <scheme val="major"/>
    </font>
    <font>
      <sz val="10"/>
      <color theme="1"/>
      <name val="Calibri Light"/>
      <family val="2"/>
      <scheme val="major"/>
    </font>
    <font>
      <b/>
      <sz val="9"/>
      <name val="Calibri Light"/>
      <family val="2"/>
      <scheme val="major"/>
    </font>
    <font>
      <b/>
      <sz val="11"/>
      <color theme="1"/>
      <name val="Calibri"/>
      <family val="2"/>
      <scheme val="minor"/>
    </font>
  </fonts>
  <fills count="9">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8"/>
        <bgColor indexed="64"/>
      </patternFill>
    </fill>
    <fill>
      <patternFill patternType="solid">
        <fgColor theme="0" tint="-0.499984740745262"/>
        <bgColor indexed="64"/>
      </patternFill>
    </fill>
  </fills>
  <borders count="28">
    <border>
      <left/>
      <right/>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ashed">
        <color indexed="64"/>
      </right>
      <top style="dash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6">
    <xf numFmtId="0" fontId="0" fillId="0" borderId="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0">
    <xf numFmtId="0" fontId="0" fillId="0" borderId="0" xfId="0"/>
    <xf numFmtId="0" fontId="5" fillId="0" borderId="0" xfId="0" applyFont="1"/>
    <xf numFmtId="44" fontId="0" fillId="0" borderId="0" xfId="1" applyFont="1"/>
    <xf numFmtId="0" fontId="9" fillId="4" borderId="0" xfId="0" applyFont="1" applyFill="1"/>
    <xf numFmtId="0" fontId="5" fillId="0" borderId="0" xfId="0" applyFont="1" applyAlignment="1">
      <alignment vertical="center"/>
    </xf>
    <xf numFmtId="0" fontId="4" fillId="0" borderId="5" xfId="0" applyFont="1" applyBorder="1" applyAlignment="1">
      <alignment horizontal="left" vertical="center" wrapText="1"/>
    </xf>
    <xf numFmtId="0" fontId="10" fillId="0" borderId="5" xfId="0" applyFont="1" applyBorder="1" applyAlignment="1">
      <alignment vertical="center"/>
    </xf>
    <xf numFmtId="0" fontId="10" fillId="0" borderId="5" xfId="0" applyFont="1" applyBorder="1" applyAlignment="1">
      <alignmen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17" fontId="6" fillId="2" borderId="2"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justify" vertical="center" wrapText="1"/>
    </xf>
    <xf numFmtId="42" fontId="4" fillId="0" borderId="5" xfId="2" applyFont="1" applyBorder="1" applyAlignment="1">
      <alignment vertical="center"/>
    </xf>
    <xf numFmtId="0" fontId="5" fillId="0" borderId="5" xfId="0" applyFont="1" applyBorder="1"/>
    <xf numFmtId="44" fontId="4" fillId="0" borderId="5" xfId="1" applyFont="1" applyBorder="1" applyAlignment="1">
      <alignment vertical="center"/>
    </xf>
    <xf numFmtId="0" fontId="10" fillId="0" borderId="5" xfId="0" applyFont="1" applyBorder="1"/>
    <xf numFmtId="0" fontId="5" fillId="0" borderId="4" xfId="0" applyFont="1" applyBorder="1" applyAlignment="1">
      <alignment vertical="center"/>
    </xf>
    <xf numFmtId="0" fontId="5" fillId="0" borderId="5" xfId="0" applyFont="1" applyBorder="1" applyAlignment="1">
      <alignment wrapText="1"/>
    </xf>
    <xf numFmtId="0" fontId="4" fillId="5" borderId="5" xfId="0" applyFont="1" applyFill="1" applyBorder="1" applyAlignment="1">
      <alignment horizontal="justify"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0" borderId="5" xfId="0" applyFont="1" applyBorder="1"/>
    <xf numFmtId="17" fontId="4" fillId="5" borderId="5" xfId="0" applyNumberFormat="1" applyFont="1" applyFill="1" applyBorder="1" applyAlignment="1">
      <alignment horizontal="center" vertical="center"/>
    </xf>
    <xf numFmtId="3" fontId="5" fillId="5" borderId="5" xfId="1" applyNumberFormat="1" applyFont="1" applyFill="1" applyBorder="1"/>
    <xf numFmtId="3" fontId="6" fillId="5" borderId="5" xfId="0" applyNumberFormat="1" applyFont="1" applyFill="1" applyBorder="1" applyAlignment="1">
      <alignment vertical="center"/>
    </xf>
    <xf numFmtId="3" fontId="6" fillId="5" borderId="6" xfId="0" applyNumberFormat="1" applyFont="1" applyFill="1" applyBorder="1" applyAlignment="1">
      <alignment vertical="center"/>
    </xf>
    <xf numFmtId="3" fontId="5" fillId="0" borderId="5" xfId="1" applyNumberFormat="1" applyFont="1" applyBorder="1"/>
    <xf numFmtId="3" fontId="6" fillId="3" borderId="5" xfId="0" applyNumberFormat="1" applyFont="1" applyFill="1" applyBorder="1" applyAlignment="1">
      <alignment vertical="center"/>
    </xf>
    <xf numFmtId="3" fontId="6" fillId="3" borderId="6" xfId="0" applyNumberFormat="1" applyFont="1" applyFill="1" applyBorder="1" applyAlignment="1">
      <alignment vertical="center"/>
    </xf>
    <xf numFmtId="3" fontId="5" fillId="0" borderId="5" xfId="1" applyNumberFormat="1" applyFont="1" applyBorder="1" applyAlignment="1">
      <alignment vertical="center"/>
    </xf>
    <xf numFmtId="3" fontId="10" fillId="0" borderId="5" xfId="1" applyNumberFormat="1" applyFont="1" applyBorder="1" applyAlignment="1">
      <alignment vertical="center"/>
    </xf>
    <xf numFmtId="3" fontId="10" fillId="0" borderId="5" xfId="1" applyNumberFormat="1" applyFont="1" applyBorder="1"/>
    <xf numFmtId="3" fontId="5" fillId="0" borderId="5" xfId="0" applyNumberFormat="1" applyFont="1" applyBorder="1"/>
    <xf numFmtId="3" fontId="5" fillId="0" borderId="5" xfId="9" applyNumberFormat="1" applyFont="1" applyBorder="1" applyAlignment="1">
      <alignment vertical="center"/>
    </xf>
    <xf numFmtId="3" fontId="10" fillId="0" borderId="5" xfId="0" applyNumberFormat="1" applyFont="1" applyBorder="1" applyAlignment="1">
      <alignment vertical="center"/>
    </xf>
    <xf numFmtId="0" fontId="5" fillId="0" borderId="0" xfId="0" applyFont="1" applyAlignment="1">
      <alignment wrapText="1"/>
    </xf>
    <xf numFmtId="0" fontId="6" fillId="3" borderId="0" xfId="0" applyFont="1" applyFill="1" applyAlignment="1">
      <alignment horizontal="center" vertical="center" wrapText="1"/>
    </xf>
    <xf numFmtId="44" fontId="4" fillId="0" borderId="5" xfId="1" applyFont="1" applyFill="1" applyBorder="1" applyAlignment="1">
      <alignment vertical="center"/>
    </xf>
    <xf numFmtId="3" fontId="10" fillId="0" borderId="5" xfId="1" applyNumberFormat="1" applyFont="1" applyFill="1" applyBorder="1" applyAlignment="1">
      <alignment vertical="center"/>
    </xf>
    <xf numFmtId="0" fontId="0" fillId="0" borderId="5" xfId="0" applyBorder="1" applyAlignment="1">
      <alignment horizontal="center" vertical="center"/>
    </xf>
    <xf numFmtId="165" fontId="0" fillId="0" borderId="6" xfId="1" applyNumberFormat="1" applyFont="1" applyBorder="1" applyAlignment="1">
      <alignment horizontal="center" vertical="center"/>
    </xf>
    <xf numFmtId="0" fontId="0" fillId="0" borderId="5" xfId="0" applyBorder="1" applyAlignment="1">
      <alignment horizontal="left" vertical="center" wrapText="1"/>
    </xf>
    <xf numFmtId="42" fontId="4" fillId="0" borderId="5" xfId="2" applyFont="1" applyFill="1" applyBorder="1" applyAlignment="1">
      <alignment vertical="center"/>
    </xf>
    <xf numFmtId="3" fontId="6" fillId="3" borderId="6" xfId="0" applyNumberFormat="1" applyFont="1" applyFill="1" applyBorder="1" applyAlignment="1">
      <alignment vertical="center" wrapText="1"/>
    </xf>
    <xf numFmtId="3" fontId="6" fillId="3" borderId="5" xfId="0" applyNumberFormat="1" applyFont="1" applyFill="1" applyBorder="1" applyAlignment="1">
      <alignment vertical="center" wrapText="1"/>
    </xf>
    <xf numFmtId="3" fontId="6" fillId="3" borderId="7" xfId="0" applyNumberFormat="1" applyFont="1" applyFill="1" applyBorder="1" applyAlignment="1">
      <alignment wrapText="1"/>
    </xf>
    <xf numFmtId="3" fontId="5" fillId="0" borderId="5" xfId="1" applyNumberFormat="1" applyFont="1" applyFill="1" applyBorder="1"/>
    <xf numFmtId="0" fontId="4" fillId="6" borderId="5" xfId="0" applyFont="1" applyFill="1" applyBorder="1" applyAlignment="1">
      <alignment horizontal="left" vertical="center" wrapText="1"/>
    </xf>
    <xf numFmtId="0" fontId="5" fillId="6" borderId="5" xfId="0" applyFont="1" applyFill="1" applyBorder="1"/>
    <xf numFmtId="42" fontId="5" fillId="0" borderId="0" xfId="0" applyNumberFormat="1" applyFont="1"/>
    <xf numFmtId="0" fontId="0" fillId="0" borderId="8" xfId="0" applyBorder="1" applyAlignment="1">
      <alignment horizontal="left" vertical="center" wrapText="1"/>
    </xf>
    <xf numFmtId="0" fontId="0" fillId="0" borderId="8" xfId="0" applyBorder="1" applyAlignment="1">
      <alignment horizontal="center" vertical="center"/>
    </xf>
    <xf numFmtId="165" fontId="0" fillId="0" borderId="9" xfId="1" applyNumberFormat="1"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65" fontId="0" fillId="0" borderId="12" xfId="1" applyNumberFormat="1" applyFont="1" applyBorder="1" applyAlignment="1">
      <alignment horizontal="center" vertical="center"/>
    </xf>
    <xf numFmtId="165" fontId="0" fillId="0" borderId="13" xfId="1" applyNumberFormat="1" applyFont="1" applyBorder="1" applyAlignment="1">
      <alignment horizontal="center" vertical="center"/>
    </xf>
    <xf numFmtId="0" fontId="3" fillId="7" borderId="14" xfId="0" applyFont="1" applyFill="1" applyBorder="1" applyAlignment="1">
      <alignment horizontal="center" vertical="center"/>
    </xf>
    <xf numFmtId="0" fontId="3" fillId="7" borderId="15" xfId="0" applyFont="1" applyFill="1" applyBorder="1" applyAlignment="1">
      <alignment horizontal="center" vertical="center"/>
    </xf>
    <xf numFmtId="44" fontId="3" fillId="7" borderId="16" xfId="1" applyFont="1" applyFill="1" applyBorder="1" applyAlignment="1">
      <alignment horizontal="center" vertical="center"/>
    </xf>
    <xf numFmtId="44" fontId="3" fillId="7" borderId="17" xfId="1" applyFont="1" applyFill="1" applyBorder="1" applyAlignment="1">
      <alignment horizontal="center" vertical="center"/>
    </xf>
    <xf numFmtId="3" fontId="5" fillId="0" borderId="5" xfId="1" applyNumberFormat="1" applyFont="1" applyFill="1" applyBorder="1" applyAlignment="1">
      <alignment vertical="center"/>
    </xf>
    <xf numFmtId="164" fontId="4" fillId="0" borderId="5" xfId="3" applyNumberFormat="1" applyFont="1" applyFill="1" applyBorder="1" applyAlignment="1">
      <alignment horizontal="left" vertical="center"/>
    </xf>
    <xf numFmtId="3" fontId="6" fillId="8" borderId="5" xfId="0" applyNumberFormat="1" applyFont="1" applyFill="1" applyBorder="1" applyAlignment="1">
      <alignment vertical="center"/>
    </xf>
    <xf numFmtId="165" fontId="4" fillId="0" borderId="5" xfId="1" applyNumberFormat="1" applyFont="1" applyBorder="1" applyAlignment="1">
      <alignment vertical="center"/>
    </xf>
    <xf numFmtId="0" fontId="4" fillId="0" borderId="21" xfId="0" applyFont="1" applyBorder="1" applyAlignment="1">
      <alignment horizontal="left" vertical="center" wrapText="1"/>
    </xf>
    <xf numFmtId="0" fontId="4" fillId="0" borderId="8" xfId="0" applyFont="1" applyBorder="1" applyAlignment="1">
      <alignment horizontal="justify" vertical="center" wrapText="1"/>
    </xf>
    <xf numFmtId="0" fontId="5" fillId="0" borderId="8" xfId="0" applyFont="1" applyBorder="1"/>
    <xf numFmtId="3" fontId="10" fillId="0" borderId="8" xfId="0" applyNumberFormat="1" applyFont="1" applyBorder="1"/>
    <xf numFmtId="3" fontId="10" fillId="0" borderId="8" xfId="0" applyNumberFormat="1" applyFont="1" applyBorder="1" applyAlignment="1">
      <alignment horizontal="center"/>
    </xf>
    <xf numFmtId="3" fontId="10" fillId="0" borderId="8" xfId="0" applyNumberFormat="1" applyFont="1" applyBorder="1" applyAlignment="1">
      <alignment vertical="center"/>
    </xf>
    <xf numFmtId="3" fontId="6" fillId="3" borderId="8" xfId="0" applyNumberFormat="1" applyFont="1" applyFill="1" applyBorder="1" applyAlignment="1">
      <alignment vertical="center"/>
    </xf>
    <xf numFmtId="3" fontId="6" fillId="3" borderId="9" xfId="0" applyNumberFormat="1" applyFont="1" applyFill="1" applyBorder="1"/>
    <xf numFmtId="0" fontId="3" fillId="0" borderId="19" xfId="0" applyFont="1" applyBorder="1"/>
    <xf numFmtId="42" fontId="3" fillId="0" borderId="19" xfId="0" applyNumberFormat="1" applyFont="1" applyBorder="1"/>
    <xf numFmtId="42" fontId="3" fillId="0" borderId="20" xfId="0" applyNumberFormat="1" applyFont="1" applyBorder="1"/>
    <xf numFmtId="42" fontId="4" fillId="8" borderId="5" xfId="2" applyFont="1" applyFill="1" applyBorder="1" applyAlignment="1">
      <alignment vertical="center"/>
    </xf>
    <xf numFmtId="0" fontId="6" fillId="0" borderId="18" xfId="0" applyFont="1" applyBorder="1"/>
    <xf numFmtId="165" fontId="4" fillId="0" borderId="5" xfId="1" applyNumberFormat="1" applyFont="1" applyFill="1" applyBorder="1" applyAlignment="1">
      <alignment vertical="center"/>
    </xf>
    <xf numFmtId="165" fontId="4" fillId="0" borderId="8" xfId="1" applyNumberFormat="1" applyFont="1" applyFill="1" applyBorder="1" applyAlignment="1">
      <alignment vertical="center"/>
    </xf>
    <xf numFmtId="3" fontId="6" fillId="5" borderId="12" xfId="0" applyNumberFormat="1" applyFont="1" applyFill="1" applyBorder="1" applyAlignment="1">
      <alignment vertical="center"/>
    </xf>
    <xf numFmtId="3" fontId="6" fillId="8" borderId="12" xfId="0" applyNumberFormat="1" applyFont="1" applyFill="1" applyBorder="1" applyAlignment="1">
      <alignment vertical="center"/>
    </xf>
    <xf numFmtId="0" fontId="3" fillId="7" borderId="17" xfId="0" applyFont="1" applyFill="1" applyBorder="1" applyAlignment="1">
      <alignment horizontal="center" vertical="center" wrapText="1"/>
    </xf>
    <xf numFmtId="0" fontId="0" fillId="0" borderId="25" xfId="0" applyBorder="1" applyAlignment="1">
      <alignment horizontal="center" vertical="center"/>
    </xf>
    <xf numFmtId="0" fontId="12" fillId="0" borderId="26" xfId="0" applyFont="1" applyBorder="1" applyAlignment="1">
      <alignment horizontal="left" vertical="center" wrapText="1"/>
    </xf>
    <xf numFmtId="0" fontId="12" fillId="0" borderId="26" xfId="0" applyFont="1" applyBorder="1" applyAlignment="1">
      <alignment vertical="center"/>
    </xf>
    <xf numFmtId="165" fontId="0" fillId="0" borderId="26" xfId="1" applyNumberFormat="1" applyFont="1" applyBorder="1" applyAlignment="1">
      <alignment horizontal="center" vertical="center"/>
    </xf>
    <xf numFmtId="165" fontId="12" fillId="0" borderId="26" xfId="1" applyNumberFormat="1" applyFont="1" applyBorder="1" applyAlignment="1">
      <alignment vertical="center"/>
    </xf>
    <xf numFmtId="165" fontId="12" fillId="0" borderId="27" xfId="1" applyNumberFormat="1"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left" vertical="center" wrapText="1"/>
    </xf>
    <xf numFmtId="0" fontId="12" fillId="0" borderId="23" xfId="0" applyFont="1" applyBorder="1" applyAlignment="1">
      <alignment horizontal="center" vertical="center"/>
    </xf>
    <xf numFmtId="165" fontId="12" fillId="0" borderId="23" xfId="1" applyNumberFormat="1" applyFont="1" applyBorder="1" applyAlignment="1">
      <alignment vertical="center"/>
    </xf>
    <xf numFmtId="165" fontId="12" fillId="0" borderId="23" xfId="1" applyNumberFormat="1" applyFont="1" applyBorder="1" applyAlignment="1">
      <alignment horizontal="center" vertical="center"/>
    </xf>
    <xf numFmtId="165" fontId="12" fillId="0" borderId="24" xfId="1" applyNumberFormat="1" applyFont="1" applyBorder="1" applyAlignment="1">
      <alignment horizontal="center" vertical="center"/>
    </xf>
    <xf numFmtId="0" fontId="5" fillId="0" borderId="0" xfId="0" applyFont="1" applyAlignment="1">
      <alignment horizontal="center"/>
    </xf>
    <xf numFmtId="0" fontId="9" fillId="4" borderId="0" xfId="0" applyFont="1" applyFill="1" applyAlignment="1">
      <alignment horizontal="center"/>
    </xf>
    <xf numFmtId="15" fontId="4" fillId="0" borderId="5" xfId="0" applyNumberFormat="1" applyFont="1" applyBorder="1" applyAlignment="1">
      <alignment horizontal="center" vertical="center"/>
    </xf>
    <xf numFmtId="15" fontId="4" fillId="0" borderId="8" xfId="0" applyNumberFormat="1" applyFont="1" applyBorder="1" applyAlignment="1">
      <alignment horizontal="center" vertical="center"/>
    </xf>
    <xf numFmtId="42" fontId="3" fillId="8" borderId="19" xfId="0" applyNumberFormat="1" applyFont="1" applyFill="1" applyBorder="1" applyAlignment="1">
      <alignment horizontal="center"/>
    </xf>
    <xf numFmtId="14" fontId="5" fillId="0" borderId="5" xfId="0" applyNumberFormat="1" applyFont="1" applyBorder="1" applyAlignment="1">
      <alignment horizontal="center" vertical="center"/>
    </xf>
    <xf numFmtId="14" fontId="4" fillId="0" borderId="5" xfId="0" applyNumberFormat="1" applyFont="1" applyBorder="1" applyAlignment="1">
      <alignment horizontal="center" vertical="center"/>
    </xf>
    <xf numFmtId="14" fontId="5" fillId="0" borderId="8" xfId="0" applyNumberFormat="1" applyFont="1" applyBorder="1" applyAlignment="1">
      <alignment horizontal="center" vertical="center"/>
    </xf>
    <xf numFmtId="3" fontId="5" fillId="0" borderId="0" xfId="0" applyNumberFormat="1" applyFont="1"/>
    <xf numFmtId="42" fontId="5" fillId="5" borderId="5" xfId="1" applyNumberFormat="1" applyFont="1" applyFill="1" applyBorder="1"/>
    <xf numFmtId="44" fontId="5" fillId="0" borderId="0" xfId="1" applyFont="1"/>
  </cellXfs>
  <cellStyles count="16">
    <cellStyle name="Millares" xfId="3" builtinId="3"/>
    <cellStyle name="Millares 2" xfId="15" xr:uid="{0174991D-FF25-4D82-BF50-E839CF9B7106}"/>
    <cellStyle name="Moneda" xfId="1" builtinId="4"/>
    <cellStyle name="Moneda [0]" xfId="2" builtinId="7"/>
    <cellStyle name="Moneda [0] 2" xfId="5" xr:uid="{5E7A916A-640A-47D4-B5BF-AD51590F2F99}"/>
    <cellStyle name="Moneda 10" xfId="13" xr:uid="{86E04150-6866-4766-8DD6-6C589889EADC}"/>
    <cellStyle name="Moneda 11" xfId="14" xr:uid="{DCBC7C4B-A281-45EE-A1E8-9F30EF3BDA39}"/>
    <cellStyle name="Moneda 2" xfId="4" xr:uid="{D9FF5458-083C-46EC-B71D-28894CAF037E}"/>
    <cellStyle name="Moneda 3" xfId="6" xr:uid="{ECC3CB35-AC11-4143-A4FE-E2498B43E4FA}"/>
    <cellStyle name="Moneda 4" xfId="7" xr:uid="{28952179-ACCF-4E9E-80F3-3CDF807A1DDC}"/>
    <cellStyle name="Moneda 5" xfId="8" xr:uid="{52088804-7DF6-4F26-9814-7A83A3100E8E}"/>
    <cellStyle name="Moneda 6" xfId="9" xr:uid="{9B81ABD5-1C44-41C6-954D-72143F182DF2}"/>
    <cellStyle name="Moneda 7" xfId="10" xr:uid="{12210EB0-F990-4C01-8494-2DD63C305F51}"/>
    <cellStyle name="Moneda 8" xfId="11" xr:uid="{81CB1AF8-E99B-4620-95A9-A8942A2F9706}"/>
    <cellStyle name="Moneda 9" xfId="12" xr:uid="{09D9A586-E49C-494B-843D-75F51333EC40}"/>
    <cellStyle name="Normal" xfId="0" builtinId="0"/>
  </cellStyles>
  <dxfs count="10">
    <dxf>
      <font>
        <b val="0"/>
        <i val="0"/>
        <strike val="0"/>
        <condense val="0"/>
        <extend val="0"/>
        <outline val="0"/>
        <shadow val="0"/>
        <u val="none"/>
        <vertAlign val="baseline"/>
        <sz val="11"/>
        <color theme="1"/>
        <name val="Calibri"/>
        <family val="2"/>
        <scheme val="minor"/>
      </font>
      <numFmt numFmtId="165" formatCode="_-&quot;$&quot;\ * #,##0_-;\-&quot;$&quot;\ * #,##0_-;_-&quot;$&quot;\ * &quot;-&quot;??_-;_-@_-"/>
      <alignment horizontal="center" vertical="center" textRotation="0" wrapText="0" indent="0" justifyLastLine="0" shrinkToFit="0" readingOrder="0"/>
      <border diagonalUp="0" diagonalDown="0">
        <left style="dashed">
          <color indexed="64"/>
        </left>
        <right/>
        <top style="dashed">
          <color indexed="64"/>
        </top>
        <bottom/>
        <vertical/>
        <horizontal/>
      </border>
    </dxf>
    <dxf>
      <font>
        <b val="0"/>
        <i val="0"/>
        <strike val="0"/>
        <condense val="0"/>
        <extend val="0"/>
        <outline val="0"/>
        <shadow val="0"/>
        <u val="none"/>
        <vertAlign val="baseline"/>
        <sz val="11"/>
        <color theme="1"/>
        <name val="Calibri"/>
        <family val="2"/>
        <scheme val="minor"/>
      </font>
      <numFmt numFmtId="165" formatCode="_-&quot;$&quot;\ * #,##0_-;\-&quot;$&quot;\ * #,##0_-;_-&quot;$&quot;\ * &quot;-&quot;??_-;_-@_-"/>
      <alignment horizontal="center" vertical="center" textRotation="0" wrapText="0" indent="0" justifyLastLine="0" shrinkToFit="0" readingOrder="0"/>
      <border diagonalUp="0" diagonalDown="0">
        <left style="dashed">
          <color indexed="64"/>
        </left>
        <right style="medium">
          <color indexed="64"/>
        </right>
        <top style="dashed">
          <color indexed="64"/>
        </top>
        <bottom/>
        <vertical/>
        <horizontal/>
      </border>
    </dxf>
    <dxf>
      <font>
        <b val="0"/>
        <i val="0"/>
        <strike val="0"/>
        <condense val="0"/>
        <extend val="0"/>
        <outline val="0"/>
        <shadow val="0"/>
        <u val="none"/>
        <vertAlign val="baseline"/>
        <sz val="11"/>
        <color theme="1"/>
        <name val="Calibri"/>
        <family val="2"/>
        <scheme val="minor"/>
      </font>
      <numFmt numFmtId="165" formatCode="_-&quot;$&quot;\ * #,##0_-;\-&quot;$&quot;\ * #,##0_-;_-&quot;$&quot;\ * &quot;-&quot;??_-;_-@_-"/>
      <alignment horizontal="center" vertical="center" textRotation="0" wrapText="0" indent="0" justifyLastLine="0" shrinkToFit="0" readingOrder="0"/>
      <border diagonalUp="0" diagonalDown="0">
        <left style="dashed">
          <color indexed="64"/>
        </left>
        <right style="medium">
          <color indexed="64"/>
        </right>
        <top style="dashed">
          <color indexed="64"/>
        </top>
        <bottom/>
        <vertical/>
        <horizontal/>
      </border>
    </dxf>
    <dxf>
      <numFmt numFmtId="165" formatCode="_-&quot;$&quot;\ * #,##0_-;\-&quot;$&quot;\ * #,##0_-;_-&quot;$&quot;\ * &quot;-&quot;??_-;_-@_-"/>
      <alignment horizontal="center" vertical="center" textRotation="0" wrapText="0" indent="0" justifyLastLine="0" shrinkToFit="0" readingOrder="0"/>
      <border diagonalUp="0" diagonalDown="0">
        <left style="dashed">
          <color indexed="64"/>
        </left>
        <right style="medium">
          <color indexed="64"/>
        </right>
        <top style="dashed">
          <color indexed="64"/>
        </top>
        <bottom/>
        <vertical/>
        <horizontal/>
      </border>
    </dxf>
    <dxf>
      <alignment horizontal="center" vertical="center" textRotation="0" wrapText="0" indent="0" justifyLastLine="0" shrinkToFit="0" readingOrder="0"/>
      <border diagonalUp="0" diagonalDown="0">
        <left style="dashed">
          <color indexed="64"/>
        </left>
        <right style="dashed">
          <color indexed="64"/>
        </right>
        <top style="dashed">
          <color indexed="64"/>
        </top>
        <bottom/>
        <vertical/>
        <horizontal/>
      </border>
    </dxf>
    <dxf>
      <alignment horizontal="left" vertical="center" textRotation="0" wrapText="1" indent="0" justifyLastLine="0" shrinkToFit="0" readingOrder="0"/>
      <border diagonalUp="0" diagonalDown="0">
        <left style="dashed">
          <color indexed="64"/>
        </left>
        <right style="dashed">
          <color indexed="64"/>
        </right>
        <top style="dashed">
          <color indexed="64"/>
        </top>
        <bottom/>
        <vertical/>
        <horizontal/>
      </border>
    </dxf>
    <dxf>
      <alignment horizontal="center" vertical="center" textRotation="0" wrapText="0" indent="0" justifyLastLine="0" shrinkToFit="0" readingOrder="0"/>
      <border diagonalUp="0" diagonalDown="0">
        <left/>
        <right style="dashed">
          <color indexed="64"/>
        </right>
        <top style="dashed">
          <color indexed="64"/>
        </top>
        <bottom/>
        <vertical/>
        <horizontal/>
      </border>
    </dxf>
    <dxf>
      <border outline="0">
        <left style="medium">
          <color indexed="64"/>
        </left>
        <right style="medium">
          <color indexed="64"/>
        </right>
        <top style="medium">
          <color indexed="64"/>
        </top>
        <bottom style="medium">
          <color indexed="64"/>
        </bottom>
      </border>
    </dxf>
    <dxf>
      <border outline="0">
        <bottom style="dashed">
          <color indexed="64"/>
        </bottom>
      </border>
    </dxf>
    <dxf>
      <font>
        <b/>
        <i val="0"/>
        <strike val="0"/>
        <condense val="0"/>
        <extend val="0"/>
        <outline val="0"/>
        <shadow val="0"/>
        <u val="none"/>
        <vertAlign val="baseline"/>
        <sz val="10"/>
        <color theme="1"/>
        <name val="Calibri Light"/>
        <family val="2"/>
        <scheme val="major"/>
      </font>
      <fill>
        <patternFill patternType="solid">
          <fgColor indexed="64"/>
          <bgColor theme="8"/>
        </patternFill>
      </fill>
      <alignment horizontal="center" vertical="center" textRotation="0" wrapText="0" indent="0" justifyLastLine="0" shrinkToFit="0"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CC728B-4F3D-420D-85FA-D247794FB295}" name="Tabla1" displayName="Tabla1" ref="A1:G21" totalsRowShown="0" headerRowDxfId="9" headerRowBorderDxfId="8" tableBorderDxfId="7" headerRowCellStyle="Moneda">
  <autoFilter ref="A1:G21" xr:uid="{B5CC728B-4F3D-420D-85FA-D247794FB295}">
    <filterColumn colId="2">
      <filters>
        <filter val="P&amp;K"/>
      </filters>
    </filterColumn>
  </autoFilter>
  <tableColumns count="7">
    <tableColumn id="1" xr3:uid="{D020776D-5694-4637-8BA5-7A80DE0ADCEB}" name="Negocio" dataDxfId="6"/>
    <tableColumn id="2" xr3:uid="{434BF1D2-ED0B-4A0C-A41C-FE414041778D}" name="Descripción Estudios y Diseños" dataDxfId="5"/>
    <tableColumn id="3" xr3:uid="{EF93182B-1065-4D2D-9A78-49F0A2D649C1}" name="Solicitud Presupuesto" dataDxfId="4"/>
    <tableColumn id="7" xr3:uid="{5F30C4BA-C314-486E-9870-BDEEBCD64EF0}" name="Valor 2023_x000a_Pasa vigencia" dataDxfId="3" dataCellStyle="Moneda"/>
    <tableColumn id="4" xr3:uid="{85F7E062-21E4-47C7-B899-2D55417E0F2B}" name="Valor 2024" dataDxfId="2" dataCellStyle="Moneda"/>
    <tableColumn id="5" xr3:uid="{BA0CAF3B-D0D8-4228-9A68-99DA9F167256}" name="Valor 2025" dataDxfId="1" dataCellStyle="Moneda"/>
    <tableColumn id="6" xr3:uid="{4B99448E-1CEC-4F41-9AB2-590A0FA66D4E}" name="Valor 2026" dataDxfId="0" dataCellStyle="Moneda"/>
  </tableColumns>
  <tableStyleInfo name="TableStyleMedium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BCED8-0FD9-46BA-9FD7-8F988E1A35A3}">
  <dimension ref="A1:AC191"/>
  <sheetViews>
    <sheetView tabSelected="1" topLeftCell="A178" zoomScale="110" zoomScaleNormal="110" workbookViewId="0">
      <selection activeCell="C192" sqref="C192"/>
    </sheetView>
  </sheetViews>
  <sheetFormatPr baseColWidth="10" defaultColWidth="10.85546875" defaultRowHeight="12" outlineLevelCol="1" x14ac:dyDescent="0.2"/>
  <cols>
    <col min="1" max="1" width="16.42578125" style="1" customWidth="1"/>
    <col min="2" max="2" width="25.28515625" style="1" customWidth="1"/>
    <col min="3" max="3" width="31" style="1" customWidth="1"/>
    <col min="4" max="4" width="12.5703125" style="1" hidden="1" customWidth="1"/>
    <col min="5" max="5" width="9.42578125" style="1" hidden="1" customWidth="1"/>
    <col min="6" max="6" width="20.85546875" style="1" hidden="1" customWidth="1"/>
    <col min="7" max="7" width="14" style="99" hidden="1" customWidth="1"/>
    <col min="8" max="8" width="14.140625" style="99" hidden="1" customWidth="1"/>
    <col min="9" max="9" width="16.42578125" style="1" customWidth="1" outlineLevel="1"/>
    <col min="10" max="20" width="17.42578125" style="1" customWidth="1" outlineLevel="1"/>
    <col min="21" max="21" width="20.140625" style="1" customWidth="1"/>
    <col min="22" max="24" width="20.140625" style="1" hidden="1" customWidth="1"/>
    <col min="25" max="25" width="79" style="39" hidden="1" customWidth="1"/>
    <col min="26" max="27" width="10.85546875" style="1" hidden="1" customWidth="1"/>
    <col min="28" max="28" width="13.28515625" style="1" bestFit="1" customWidth="1"/>
    <col min="29" max="29" width="14.5703125" style="1" bestFit="1" customWidth="1"/>
    <col min="30" max="34" width="10.85546875" style="1" customWidth="1"/>
    <col min="35" max="16384" width="10.85546875" style="1"/>
  </cols>
  <sheetData>
    <row r="1" spans="1:29" ht="21.6" customHeight="1" x14ac:dyDescent="0.2">
      <c r="A1" s="3" t="s">
        <v>289</v>
      </c>
    </row>
    <row r="2" spans="1:29" x14ac:dyDescent="0.2">
      <c r="A2" s="3" t="s">
        <v>275</v>
      </c>
      <c r="B2" s="3"/>
      <c r="C2" s="3"/>
      <c r="D2" s="3"/>
      <c r="E2" s="3"/>
      <c r="F2" s="3"/>
      <c r="G2" s="100"/>
      <c r="H2" s="100"/>
      <c r="I2" s="3"/>
      <c r="J2" s="3"/>
      <c r="K2" s="3"/>
    </row>
    <row r="3" spans="1:29" ht="12.75" thickBot="1" x14ac:dyDescent="0.25"/>
    <row r="4" spans="1:29" s="4" customFormat="1" ht="24" x14ac:dyDescent="0.25">
      <c r="A4" s="8" t="s">
        <v>4</v>
      </c>
      <c r="B4" s="9" t="s">
        <v>79</v>
      </c>
      <c r="C4" s="9" t="s">
        <v>1</v>
      </c>
      <c r="D4" s="9" t="s">
        <v>17</v>
      </c>
      <c r="E4" s="9" t="s">
        <v>16</v>
      </c>
      <c r="F4" s="10" t="s">
        <v>2</v>
      </c>
      <c r="G4" s="9" t="s">
        <v>3</v>
      </c>
      <c r="H4" s="9" t="s">
        <v>0</v>
      </c>
      <c r="I4" s="11">
        <v>45292</v>
      </c>
      <c r="J4" s="11">
        <v>45323</v>
      </c>
      <c r="K4" s="11">
        <v>45352</v>
      </c>
      <c r="L4" s="11">
        <v>45383</v>
      </c>
      <c r="M4" s="11">
        <v>45413</v>
      </c>
      <c r="N4" s="11">
        <v>45444</v>
      </c>
      <c r="O4" s="11">
        <v>45474</v>
      </c>
      <c r="P4" s="11">
        <v>45505</v>
      </c>
      <c r="Q4" s="11">
        <v>45536</v>
      </c>
      <c r="R4" s="11">
        <v>45566</v>
      </c>
      <c r="S4" s="11">
        <v>45597</v>
      </c>
      <c r="T4" s="11">
        <v>45627</v>
      </c>
      <c r="U4" s="12">
        <v>2024</v>
      </c>
      <c r="V4" s="12">
        <v>2025</v>
      </c>
      <c r="W4" s="13">
        <v>2026</v>
      </c>
      <c r="X4" s="40" t="s">
        <v>180</v>
      </c>
      <c r="Y4" s="40" t="s">
        <v>146</v>
      </c>
    </row>
    <row r="5" spans="1:29" x14ac:dyDescent="0.2">
      <c r="A5" s="23" t="s">
        <v>5</v>
      </c>
      <c r="B5" s="24" t="s">
        <v>47</v>
      </c>
      <c r="C5" s="22" t="s">
        <v>44</v>
      </c>
      <c r="D5" s="24" t="s">
        <v>18</v>
      </c>
      <c r="E5" s="24" t="s">
        <v>12</v>
      </c>
      <c r="F5" s="80"/>
      <c r="G5" s="26">
        <v>45292</v>
      </c>
      <c r="H5" s="26">
        <v>45657</v>
      </c>
      <c r="I5" s="27">
        <v>23497414.696837816</v>
      </c>
      <c r="J5" s="27">
        <v>23497414.696837816</v>
      </c>
      <c r="K5" s="27">
        <v>23497414.696837816</v>
      </c>
      <c r="L5" s="27">
        <v>23497414.696837816</v>
      </c>
      <c r="M5" s="27">
        <v>23497414.696837816</v>
      </c>
      <c r="N5" s="27">
        <v>23497414.696837816</v>
      </c>
      <c r="O5" s="27">
        <v>23497414.696837816</v>
      </c>
      <c r="P5" s="27">
        <v>24359387.483510818</v>
      </c>
      <c r="Q5" s="27">
        <v>24359387.483510818</v>
      </c>
      <c r="R5" s="27">
        <v>24359387.483510818</v>
      </c>
      <c r="S5" s="27">
        <v>24359387.483510818</v>
      </c>
      <c r="T5" s="27">
        <v>24359387.483510818</v>
      </c>
      <c r="U5" s="28">
        <f>SUM(I5:T5)</f>
        <v>286278840.2954188</v>
      </c>
      <c r="V5" s="28">
        <f>U5*1.05</f>
        <v>300592782.31018972</v>
      </c>
      <c r="W5" s="29">
        <f>V5*1.05</f>
        <v>315622421.42569923</v>
      </c>
      <c r="X5" s="28" t="s">
        <v>149</v>
      </c>
      <c r="Y5" s="67" t="s">
        <v>149</v>
      </c>
    </row>
    <row r="6" spans="1:29" x14ac:dyDescent="0.2">
      <c r="A6" s="23" t="s">
        <v>5</v>
      </c>
      <c r="B6" s="24" t="s">
        <v>47</v>
      </c>
      <c r="C6" s="22" t="s">
        <v>45</v>
      </c>
      <c r="D6" s="24" t="s">
        <v>18</v>
      </c>
      <c r="E6" s="24" t="s">
        <v>12</v>
      </c>
      <c r="F6" s="80"/>
      <c r="G6" s="26">
        <v>45292</v>
      </c>
      <c r="H6" s="26">
        <v>45657</v>
      </c>
      <c r="I6" s="27">
        <v>69032447.25</v>
      </c>
      <c r="J6" s="27">
        <v>69032447.25</v>
      </c>
      <c r="K6" s="27">
        <v>69032447.25</v>
      </c>
      <c r="L6" s="27">
        <v>69032447.25</v>
      </c>
      <c r="M6" s="27">
        <v>69032447.25</v>
      </c>
      <c r="N6" s="27">
        <v>69032447.25</v>
      </c>
      <c r="O6" s="27">
        <v>69032447.25</v>
      </c>
      <c r="P6" s="27">
        <v>71564814.81871587</v>
      </c>
      <c r="Q6" s="27">
        <v>71564814.81871587</v>
      </c>
      <c r="R6" s="27">
        <v>71564814.81871587</v>
      </c>
      <c r="S6" s="27">
        <v>71564814.81871587</v>
      </c>
      <c r="T6" s="27">
        <v>71564814.81871587</v>
      </c>
      <c r="U6" s="28">
        <f t="shared" ref="U6:U12" si="0">SUM(I6:T6)</f>
        <v>841051204.84357905</v>
      </c>
      <c r="V6" s="28">
        <f t="shared" ref="V6:W11" si="1">U6*1.05</f>
        <v>883103765.08575809</v>
      </c>
      <c r="W6" s="29">
        <f t="shared" si="1"/>
        <v>927258953.34004605</v>
      </c>
      <c r="X6" s="28" t="s">
        <v>149</v>
      </c>
      <c r="Y6" s="67" t="s">
        <v>149</v>
      </c>
    </row>
    <row r="7" spans="1:29" x14ac:dyDescent="0.2">
      <c r="A7" s="23" t="s">
        <v>5</v>
      </c>
      <c r="B7" s="24" t="s">
        <v>47</v>
      </c>
      <c r="C7" s="22" t="s">
        <v>190</v>
      </c>
      <c r="D7" s="24" t="s">
        <v>18</v>
      </c>
      <c r="E7" s="24" t="s">
        <v>12</v>
      </c>
      <c r="F7" s="80"/>
      <c r="G7" s="26">
        <v>45292</v>
      </c>
      <c r="H7" s="26">
        <v>45657</v>
      </c>
      <c r="I7" s="27">
        <v>1500000</v>
      </c>
      <c r="J7" s="27">
        <v>1500000</v>
      </c>
      <c r="K7" s="27">
        <v>1500000</v>
      </c>
      <c r="L7" s="27">
        <v>1500000</v>
      </c>
      <c r="M7" s="27">
        <v>1500000</v>
      </c>
      <c r="N7" s="27">
        <v>1500000</v>
      </c>
      <c r="O7" s="27">
        <v>1500000</v>
      </c>
      <c r="P7" s="27">
        <v>1500000</v>
      </c>
      <c r="Q7" s="27">
        <v>1500000</v>
      </c>
      <c r="R7" s="27">
        <v>1500000</v>
      </c>
      <c r="S7" s="27">
        <v>1500000</v>
      </c>
      <c r="T7" s="27">
        <v>1500000</v>
      </c>
      <c r="U7" s="28">
        <f t="shared" si="0"/>
        <v>18000000</v>
      </c>
      <c r="V7" s="28">
        <f t="shared" si="1"/>
        <v>18900000</v>
      </c>
      <c r="W7" s="29">
        <f t="shared" si="1"/>
        <v>19845000</v>
      </c>
      <c r="X7" s="28" t="s">
        <v>149</v>
      </c>
      <c r="Y7" s="67" t="s">
        <v>149</v>
      </c>
    </row>
    <row r="8" spans="1:29" x14ac:dyDescent="0.2">
      <c r="A8" s="23" t="s">
        <v>5</v>
      </c>
      <c r="B8" s="24" t="s">
        <v>47</v>
      </c>
      <c r="C8" s="22" t="s">
        <v>191</v>
      </c>
      <c r="D8" s="24" t="s">
        <v>18</v>
      </c>
      <c r="E8" s="24" t="s">
        <v>12</v>
      </c>
      <c r="F8" s="80"/>
      <c r="G8" s="26">
        <v>45292</v>
      </c>
      <c r="H8" s="26">
        <v>45657</v>
      </c>
      <c r="I8" s="27">
        <v>66000</v>
      </c>
      <c r="J8" s="27">
        <v>66000</v>
      </c>
      <c r="K8" s="27">
        <v>66000</v>
      </c>
      <c r="L8" s="27">
        <v>66000</v>
      </c>
      <c r="M8" s="27">
        <v>66000</v>
      </c>
      <c r="N8" s="27">
        <v>66000</v>
      </c>
      <c r="O8" s="27">
        <v>66000</v>
      </c>
      <c r="P8" s="27">
        <v>66000</v>
      </c>
      <c r="Q8" s="27">
        <v>66000</v>
      </c>
      <c r="R8" s="27">
        <v>66000</v>
      </c>
      <c r="S8" s="27">
        <v>66000</v>
      </c>
      <c r="T8" s="27">
        <v>66000</v>
      </c>
      <c r="U8" s="28">
        <f t="shared" si="0"/>
        <v>792000</v>
      </c>
      <c r="V8" s="28">
        <f t="shared" si="1"/>
        <v>831600</v>
      </c>
      <c r="W8" s="29">
        <f t="shared" si="1"/>
        <v>873180</v>
      </c>
      <c r="X8" s="28" t="s">
        <v>149</v>
      </c>
      <c r="Y8" s="67" t="s">
        <v>149</v>
      </c>
    </row>
    <row r="9" spans="1:29" x14ac:dyDescent="0.2">
      <c r="A9" s="23" t="s">
        <v>7</v>
      </c>
      <c r="B9" s="24" t="s">
        <v>47</v>
      </c>
      <c r="C9" s="22" t="s">
        <v>46</v>
      </c>
      <c r="D9" s="24" t="s">
        <v>18</v>
      </c>
      <c r="E9" s="24" t="s">
        <v>12</v>
      </c>
      <c r="F9" s="80"/>
      <c r="G9" s="26">
        <v>45292</v>
      </c>
      <c r="H9" s="26">
        <v>45657</v>
      </c>
      <c r="I9" s="27">
        <v>80662092.893341199</v>
      </c>
      <c r="J9" s="27">
        <v>87150663.773341209</v>
      </c>
      <c r="K9" s="27">
        <v>93639234.653341204</v>
      </c>
      <c r="L9" s="27">
        <v>100127805.5333412</v>
      </c>
      <c r="M9" s="27">
        <v>106616376.41334119</v>
      </c>
      <c r="N9" s="27">
        <v>113104947.2933412</v>
      </c>
      <c r="O9" s="27">
        <v>119593518.1733412</v>
      </c>
      <c r="P9" s="27">
        <v>123980654.35227481</v>
      </c>
      <c r="Q9" s="27">
        <v>123980654.35227481</v>
      </c>
      <c r="R9" s="27">
        <v>123980654.35227481</v>
      </c>
      <c r="S9" s="27">
        <v>123980654.35227481</v>
      </c>
      <c r="T9" s="27">
        <v>123980654.35227481</v>
      </c>
      <c r="U9" s="28">
        <f t="shared" si="0"/>
        <v>1320797910.4947624</v>
      </c>
      <c r="V9" s="28">
        <f t="shared" si="1"/>
        <v>1386837806.0195005</v>
      </c>
      <c r="W9" s="29">
        <f t="shared" si="1"/>
        <v>1456179696.3204756</v>
      </c>
      <c r="X9" s="28" t="s">
        <v>149</v>
      </c>
      <c r="Y9" s="67" t="s">
        <v>149</v>
      </c>
    </row>
    <row r="10" spans="1:29" x14ac:dyDescent="0.2">
      <c r="A10" s="23" t="s">
        <v>6</v>
      </c>
      <c r="B10" s="24" t="s">
        <v>47</v>
      </c>
      <c r="C10" s="22" t="s">
        <v>192</v>
      </c>
      <c r="D10" s="24" t="s">
        <v>18</v>
      </c>
      <c r="E10" s="24" t="s">
        <v>12</v>
      </c>
      <c r="F10" s="80"/>
      <c r="G10" s="26">
        <v>45292</v>
      </c>
      <c r="H10" s="26">
        <v>45657</v>
      </c>
      <c r="I10" s="27">
        <v>283515.76220065932</v>
      </c>
      <c r="J10" s="27">
        <v>283515.76220065932</v>
      </c>
      <c r="K10" s="27">
        <v>283515.76220065932</v>
      </c>
      <c r="L10" s="27">
        <v>283515.76220065932</v>
      </c>
      <c r="M10" s="27">
        <v>283515.76220065932</v>
      </c>
      <c r="N10" s="27">
        <v>283515.76220065932</v>
      </c>
      <c r="O10" s="27">
        <v>283515.76220065932</v>
      </c>
      <c r="P10" s="27">
        <v>293916.17751284735</v>
      </c>
      <c r="Q10" s="27">
        <v>293916.17751284735</v>
      </c>
      <c r="R10" s="27">
        <v>293916.17751284735</v>
      </c>
      <c r="S10" s="27">
        <v>293916.17751284735</v>
      </c>
      <c r="T10" s="27">
        <v>293916.17751284735</v>
      </c>
      <c r="U10" s="28">
        <f t="shared" si="0"/>
        <v>3454191.2229688521</v>
      </c>
      <c r="V10" s="28">
        <f t="shared" si="1"/>
        <v>3626900.7841172949</v>
      </c>
      <c r="W10" s="29">
        <f t="shared" si="1"/>
        <v>3808245.8233231599</v>
      </c>
      <c r="X10" s="28" t="s">
        <v>149</v>
      </c>
      <c r="Y10" s="67" t="s">
        <v>149</v>
      </c>
    </row>
    <row r="11" spans="1:29" x14ac:dyDescent="0.2">
      <c r="A11" s="23" t="s">
        <v>6</v>
      </c>
      <c r="B11" s="24" t="s">
        <v>47</v>
      </c>
      <c r="C11" s="22" t="s">
        <v>193</v>
      </c>
      <c r="D11" s="24" t="s">
        <v>18</v>
      </c>
      <c r="E11" s="24" t="s">
        <v>12</v>
      </c>
      <c r="F11" s="80"/>
      <c r="G11" s="26">
        <v>45292</v>
      </c>
      <c r="H11" s="26">
        <v>45657</v>
      </c>
      <c r="I11" s="27">
        <v>480246.0874196685</v>
      </c>
      <c r="J11" s="27">
        <v>480246.0874196685</v>
      </c>
      <c r="K11" s="27">
        <v>480246.0874196685</v>
      </c>
      <c r="L11" s="27">
        <v>480246.0874196685</v>
      </c>
      <c r="M11" s="27">
        <v>480246.0874196685</v>
      </c>
      <c r="N11" s="27">
        <v>480246.0874196685</v>
      </c>
      <c r="O11" s="27">
        <v>480246.0874196685</v>
      </c>
      <c r="P11" s="27">
        <v>497863.30461580743</v>
      </c>
      <c r="Q11" s="27">
        <v>497863.30461580743</v>
      </c>
      <c r="R11" s="27">
        <v>497863.30461580743</v>
      </c>
      <c r="S11" s="27">
        <v>497863.30461580743</v>
      </c>
      <c r="T11" s="27">
        <v>497863.30461580743</v>
      </c>
      <c r="U11" s="28">
        <f t="shared" si="0"/>
        <v>5851039.1350167179</v>
      </c>
      <c r="V11" s="28">
        <f t="shared" si="1"/>
        <v>6143591.0917675542</v>
      </c>
      <c r="W11" s="29">
        <f t="shared" si="1"/>
        <v>6450770.6463559326</v>
      </c>
      <c r="X11" s="28" t="s">
        <v>149</v>
      </c>
      <c r="Y11" s="67" t="s">
        <v>149</v>
      </c>
      <c r="AB11" s="107"/>
    </row>
    <row r="12" spans="1:29" x14ac:dyDescent="0.2">
      <c r="A12" s="23" t="s">
        <v>11</v>
      </c>
      <c r="B12" s="24" t="s">
        <v>47</v>
      </c>
      <c r="C12" s="22" t="s">
        <v>281</v>
      </c>
      <c r="D12" s="24" t="s">
        <v>18</v>
      </c>
      <c r="E12" s="24" t="s">
        <v>12</v>
      </c>
      <c r="F12" s="80"/>
      <c r="G12" s="26">
        <v>45292</v>
      </c>
      <c r="H12" s="26">
        <v>45657</v>
      </c>
      <c r="I12" s="27"/>
      <c r="J12" s="27"/>
      <c r="K12" s="27">
        <v>2500000000</v>
      </c>
      <c r="L12" s="27"/>
      <c r="M12" s="27"/>
      <c r="N12" s="27"/>
      <c r="O12" s="108" t="s">
        <v>287</v>
      </c>
      <c r="P12" s="27"/>
      <c r="Q12" s="27"/>
      <c r="R12" s="27">
        <f>8387170083.30956-2500000000</f>
        <v>5887170083.3095598</v>
      </c>
      <c r="S12" s="108" t="s">
        <v>287</v>
      </c>
      <c r="T12" s="27"/>
      <c r="U12" s="28">
        <f t="shared" si="0"/>
        <v>8387170083.3095598</v>
      </c>
      <c r="V12" s="28"/>
      <c r="W12" s="29"/>
      <c r="X12" s="84"/>
      <c r="Y12" s="85"/>
      <c r="AB12" s="53"/>
      <c r="AC12" s="109">
        <v>8387170083.3095598</v>
      </c>
    </row>
    <row r="13" spans="1:29" ht="24" x14ac:dyDescent="0.2">
      <c r="A13" s="14" t="s">
        <v>5</v>
      </c>
      <c r="B13" s="5" t="s">
        <v>288</v>
      </c>
      <c r="C13" s="15" t="s">
        <v>212</v>
      </c>
      <c r="D13" s="5" t="s">
        <v>21</v>
      </c>
      <c r="E13" s="5" t="s">
        <v>15</v>
      </c>
      <c r="F13" s="16">
        <f>U13</f>
        <v>1200000000</v>
      </c>
      <c r="G13" s="104">
        <v>45413</v>
      </c>
      <c r="H13" s="101">
        <f>G13+60</f>
        <v>45473</v>
      </c>
      <c r="I13" s="30">
        <v>0</v>
      </c>
      <c r="J13" s="30">
        <v>0</v>
      </c>
      <c r="K13" s="30">
        <v>0</v>
      </c>
      <c r="L13" s="30">
        <v>0</v>
      </c>
      <c r="M13" s="30">
        <v>0</v>
      </c>
      <c r="N13" s="30">
        <v>0</v>
      </c>
      <c r="O13" s="30">
        <v>0</v>
      </c>
      <c r="P13" s="30">
        <v>0</v>
      </c>
      <c r="Q13" s="30">
        <v>1200000000</v>
      </c>
      <c r="R13" s="30">
        <v>0</v>
      </c>
      <c r="S13" s="30">
        <v>0</v>
      </c>
      <c r="T13" s="30">
        <v>0</v>
      </c>
      <c r="U13" s="31">
        <f t="shared" ref="U13" si="2">SUM(I13:T13)</f>
        <v>1200000000</v>
      </c>
      <c r="V13" s="31">
        <v>0</v>
      </c>
      <c r="W13" s="32">
        <v>0</v>
      </c>
      <c r="X13" s="47" t="s">
        <v>149</v>
      </c>
      <c r="Y13" s="47"/>
      <c r="AB13" s="53"/>
    </row>
    <row r="14" spans="1:29" x14ac:dyDescent="0.2">
      <c r="A14" s="14" t="s">
        <v>5</v>
      </c>
      <c r="B14" s="5" t="s">
        <v>178</v>
      </c>
      <c r="C14" s="15" t="s">
        <v>24</v>
      </c>
      <c r="D14" s="5" t="s">
        <v>21</v>
      </c>
      <c r="E14" s="5" t="s">
        <v>13</v>
      </c>
      <c r="F14" s="16">
        <f>U14</f>
        <v>5000000</v>
      </c>
      <c r="G14" s="104">
        <v>45413</v>
      </c>
      <c r="H14" s="101">
        <f>G14+60</f>
        <v>45473</v>
      </c>
      <c r="I14" s="30">
        <v>0</v>
      </c>
      <c r="J14" s="30">
        <v>0</v>
      </c>
      <c r="K14" s="30">
        <v>0</v>
      </c>
      <c r="L14" s="30">
        <v>0</v>
      </c>
      <c r="M14" s="30">
        <v>5000000</v>
      </c>
      <c r="N14" s="30">
        <v>0</v>
      </c>
      <c r="O14" s="30">
        <v>0</v>
      </c>
      <c r="P14" s="30">
        <v>0</v>
      </c>
      <c r="Q14" s="30">
        <v>0</v>
      </c>
      <c r="R14" s="30">
        <v>0</v>
      </c>
      <c r="S14" s="30">
        <v>0</v>
      </c>
      <c r="T14" s="30">
        <v>0</v>
      </c>
      <c r="U14" s="31">
        <f t="shared" ref="U14:U29" si="3">SUM(I14:T14)</f>
        <v>5000000</v>
      </c>
      <c r="V14" s="31">
        <v>0</v>
      </c>
      <c r="W14" s="32">
        <v>0</v>
      </c>
      <c r="X14" s="47" t="s">
        <v>149</v>
      </c>
      <c r="Y14" s="47"/>
      <c r="AB14" s="53"/>
    </row>
    <row r="15" spans="1:29" x14ac:dyDescent="0.2">
      <c r="A15" s="14" t="s">
        <v>5</v>
      </c>
      <c r="B15" s="5" t="s">
        <v>178</v>
      </c>
      <c r="C15" s="15" t="s">
        <v>25</v>
      </c>
      <c r="D15" s="17" t="s">
        <v>21</v>
      </c>
      <c r="E15" s="17" t="s">
        <v>13</v>
      </c>
      <c r="F15" s="16">
        <f t="shared" ref="F15:F29" si="4">U15</f>
        <v>8000000</v>
      </c>
      <c r="G15" s="104">
        <v>45474</v>
      </c>
      <c r="H15" s="101">
        <v>45657</v>
      </c>
      <c r="I15" s="30">
        <v>0</v>
      </c>
      <c r="J15" s="30">
        <v>0</v>
      </c>
      <c r="K15" s="30">
        <v>0</v>
      </c>
      <c r="L15" s="30">
        <v>0</v>
      </c>
      <c r="M15" s="30">
        <v>0</v>
      </c>
      <c r="N15" s="30">
        <v>0</v>
      </c>
      <c r="O15" s="30">
        <v>3000000</v>
      </c>
      <c r="P15" s="30">
        <v>2000000</v>
      </c>
      <c r="Q15" s="30">
        <v>0</v>
      </c>
      <c r="R15" s="30">
        <v>3000000</v>
      </c>
      <c r="S15" s="30">
        <v>0</v>
      </c>
      <c r="T15" s="30">
        <v>0</v>
      </c>
      <c r="U15" s="31">
        <f t="shared" si="3"/>
        <v>8000000</v>
      </c>
      <c r="V15" s="31">
        <f>U15*1.05</f>
        <v>8400000</v>
      </c>
      <c r="W15" s="32">
        <f>V15*1.05</f>
        <v>8820000</v>
      </c>
      <c r="X15" s="47" t="s">
        <v>149</v>
      </c>
      <c r="Y15" s="47"/>
    </row>
    <row r="16" spans="1:29" x14ac:dyDescent="0.2">
      <c r="A16" s="14" t="s">
        <v>5</v>
      </c>
      <c r="B16" s="5" t="s">
        <v>178</v>
      </c>
      <c r="C16" s="15" t="s">
        <v>26</v>
      </c>
      <c r="D16" s="17" t="s">
        <v>21</v>
      </c>
      <c r="E16" s="17" t="s">
        <v>13</v>
      </c>
      <c r="F16" s="16">
        <f t="shared" si="4"/>
        <v>0</v>
      </c>
      <c r="G16" s="104">
        <v>45658</v>
      </c>
      <c r="H16" s="101">
        <v>46022</v>
      </c>
      <c r="I16" s="30">
        <v>0</v>
      </c>
      <c r="J16" s="30">
        <v>0</v>
      </c>
      <c r="K16" s="30">
        <v>0</v>
      </c>
      <c r="L16" s="30">
        <v>0</v>
      </c>
      <c r="M16" s="30">
        <v>0</v>
      </c>
      <c r="N16" s="30">
        <v>0</v>
      </c>
      <c r="O16" s="30">
        <v>0</v>
      </c>
      <c r="P16" s="30">
        <v>0</v>
      </c>
      <c r="Q16" s="50">
        <v>0</v>
      </c>
      <c r="R16" s="30">
        <v>0</v>
      </c>
      <c r="S16" s="30">
        <v>0</v>
      </c>
      <c r="T16" s="30">
        <v>0</v>
      </c>
      <c r="U16" s="31">
        <f t="shared" si="3"/>
        <v>0</v>
      </c>
      <c r="V16" s="31">
        <f>50000000*1.15</f>
        <v>57499999.999999993</v>
      </c>
      <c r="W16" s="32">
        <f>V16*1.05</f>
        <v>60374999.999999993</v>
      </c>
      <c r="X16" s="47" t="s">
        <v>149</v>
      </c>
      <c r="Y16" s="47"/>
    </row>
    <row r="17" spans="1:25" x14ac:dyDescent="0.2">
      <c r="A17" s="14" t="s">
        <v>5</v>
      </c>
      <c r="B17" s="5" t="s">
        <v>178</v>
      </c>
      <c r="C17" s="15" t="s">
        <v>27</v>
      </c>
      <c r="D17" s="17" t="s">
        <v>19</v>
      </c>
      <c r="E17" s="17" t="s">
        <v>13</v>
      </c>
      <c r="F17" s="16">
        <f t="shared" si="4"/>
        <v>5000000</v>
      </c>
      <c r="G17" s="104">
        <v>45597</v>
      </c>
      <c r="H17" s="101">
        <v>45657</v>
      </c>
      <c r="I17" s="30">
        <v>0</v>
      </c>
      <c r="J17" s="30">
        <v>0</v>
      </c>
      <c r="K17" s="30">
        <v>0</v>
      </c>
      <c r="L17" s="30">
        <v>0</v>
      </c>
      <c r="M17" s="30">
        <v>0</v>
      </c>
      <c r="N17" s="30">
        <v>0</v>
      </c>
      <c r="O17" s="30">
        <v>0</v>
      </c>
      <c r="P17" s="30">
        <v>0</v>
      </c>
      <c r="Q17" s="30">
        <v>0</v>
      </c>
      <c r="R17" s="30">
        <v>0</v>
      </c>
      <c r="S17" s="30">
        <v>5000000</v>
      </c>
      <c r="T17" s="30">
        <v>0</v>
      </c>
      <c r="U17" s="31">
        <f t="shared" si="3"/>
        <v>5000000</v>
      </c>
      <c r="V17" s="31">
        <f>U17*1.05</f>
        <v>5250000</v>
      </c>
      <c r="W17" s="32">
        <f>V17*1.05</f>
        <v>5512500</v>
      </c>
      <c r="X17" s="47" t="s">
        <v>149</v>
      </c>
      <c r="Y17" s="47"/>
    </row>
    <row r="18" spans="1:25" x14ac:dyDescent="0.2">
      <c r="A18" s="14" t="s">
        <v>5</v>
      </c>
      <c r="B18" s="5" t="s">
        <v>178</v>
      </c>
      <c r="C18" s="15" t="s">
        <v>28</v>
      </c>
      <c r="D18" s="17" t="s">
        <v>21</v>
      </c>
      <c r="E18" s="17" t="s">
        <v>13</v>
      </c>
      <c r="F18" s="16">
        <f t="shared" si="4"/>
        <v>0</v>
      </c>
      <c r="G18" s="104">
        <v>45658</v>
      </c>
      <c r="H18" s="101">
        <v>46022</v>
      </c>
      <c r="I18" s="30">
        <v>0</v>
      </c>
      <c r="J18" s="30">
        <v>0</v>
      </c>
      <c r="K18" s="30">
        <v>0</v>
      </c>
      <c r="L18" s="30">
        <v>0</v>
      </c>
      <c r="M18" s="30">
        <v>0</v>
      </c>
      <c r="N18" s="30">
        <v>0</v>
      </c>
      <c r="O18" s="30">
        <v>0</v>
      </c>
      <c r="P18" s="30">
        <v>0</v>
      </c>
      <c r="Q18" s="30">
        <v>0</v>
      </c>
      <c r="R18" s="30">
        <v>0</v>
      </c>
      <c r="S18" s="30">
        <v>0</v>
      </c>
      <c r="T18" s="30">
        <v>0</v>
      </c>
      <c r="U18" s="31">
        <f t="shared" si="3"/>
        <v>0</v>
      </c>
      <c r="V18" s="31">
        <f>15000000*1.15</f>
        <v>17250000</v>
      </c>
      <c r="W18" s="32">
        <f t="shared" ref="W18:W21" si="5">V18*1.05</f>
        <v>18112500</v>
      </c>
      <c r="X18" s="47" t="s">
        <v>149</v>
      </c>
      <c r="Y18" s="47"/>
    </row>
    <row r="19" spans="1:25" x14ac:dyDescent="0.2">
      <c r="A19" s="14" t="s">
        <v>5</v>
      </c>
      <c r="B19" s="5" t="s">
        <v>178</v>
      </c>
      <c r="C19" s="15" t="s">
        <v>29</v>
      </c>
      <c r="D19" s="17" t="s">
        <v>21</v>
      </c>
      <c r="E19" s="17" t="s">
        <v>14</v>
      </c>
      <c r="F19" s="16">
        <f t="shared" si="4"/>
        <v>30000000</v>
      </c>
      <c r="G19" s="104">
        <v>45597</v>
      </c>
      <c r="H19" s="101">
        <v>45657</v>
      </c>
      <c r="I19" s="30">
        <v>0</v>
      </c>
      <c r="J19" s="30">
        <v>0</v>
      </c>
      <c r="K19" s="30">
        <v>0</v>
      </c>
      <c r="L19" s="30">
        <v>0</v>
      </c>
      <c r="M19" s="30">
        <v>0</v>
      </c>
      <c r="N19" s="30">
        <v>0</v>
      </c>
      <c r="O19" s="30">
        <v>0</v>
      </c>
      <c r="P19" s="30">
        <v>0</v>
      </c>
      <c r="Q19" s="30">
        <v>0</v>
      </c>
      <c r="R19" s="30">
        <v>0</v>
      </c>
      <c r="S19" s="30">
        <v>30000000</v>
      </c>
      <c r="T19" s="30">
        <v>0</v>
      </c>
      <c r="U19" s="31">
        <f t="shared" si="3"/>
        <v>30000000</v>
      </c>
      <c r="V19" s="31">
        <v>0</v>
      </c>
      <c r="W19" s="32">
        <f t="shared" si="5"/>
        <v>0</v>
      </c>
      <c r="X19" s="47" t="s">
        <v>149</v>
      </c>
      <c r="Y19" s="47"/>
    </row>
    <row r="20" spans="1:25" x14ac:dyDescent="0.2">
      <c r="A20" s="14" t="s">
        <v>5</v>
      </c>
      <c r="B20" s="5" t="s">
        <v>178</v>
      </c>
      <c r="C20" s="15" t="s">
        <v>280</v>
      </c>
      <c r="D20" s="17" t="s">
        <v>21</v>
      </c>
      <c r="E20" s="17" t="s">
        <v>13</v>
      </c>
      <c r="F20" s="16">
        <f t="shared" si="4"/>
        <v>1600000</v>
      </c>
      <c r="G20" s="104">
        <v>45413</v>
      </c>
      <c r="H20" s="101">
        <v>45535</v>
      </c>
      <c r="I20" s="30">
        <v>0</v>
      </c>
      <c r="J20" s="30">
        <v>0</v>
      </c>
      <c r="K20" s="30">
        <v>0</v>
      </c>
      <c r="L20" s="30">
        <v>0</v>
      </c>
      <c r="M20" s="30">
        <v>1600000</v>
      </c>
      <c r="N20" s="30">
        <v>0</v>
      </c>
      <c r="O20" s="30">
        <v>0</v>
      </c>
      <c r="P20" s="30">
        <v>0</v>
      </c>
      <c r="Q20" s="30">
        <v>0</v>
      </c>
      <c r="R20" s="30">
        <v>0</v>
      </c>
      <c r="S20" s="30">
        <v>0</v>
      </c>
      <c r="T20" s="30">
        <v>0</v>
      </c>
      <c r="U20" s="31">
        <f t="shared" si="3"/>
        <v>1600000</v>
      </c>
      <c r="V20" s="31">
        <f>U20*1.05</f>
        <v>1680000</v>
      </c>
      <c r="W20" s="32">
        <f t="shared" si="5"/>
        <v>1764000</v>
      </c>
      <c r="X20" s="47" t="s">
        <v>149</v>
      </c>
      <c r="Y20" s="47"/>
    </row>
    <row r="21" spans="1:25" ht="24" x14ac:dyDescent="0.2">
      <c r="A21" s="14" t="s">
        <v>5</v>
      </c>
      <c r="B21" s="5" t="s">
        <v>218</v>
      </c>
      <c r="C21" s="15" t="s">
        <v>267</v>
      </c>
      <c r="D21" s="17" t="s">
        <v>18</v>
      </c>
      <c r="E21" s="17" t="s">
        <v>13</v>
      </c>
      <c r="F21" s="16">
        <f t="shared" si="4"/>
        <v>120000000</v>
      </c>
      <c r="G21" s="104">
        <v>45352</v>
      </c>
      <c r="H21" s="101">
        <v>45657</v>
      </c>
      <c r="I21" s="30">
        <v>0</v>
      </c>
      <c r="J21" s="30">
        <v>0</v>
      </c>
      <c r="K21" s="30">
        <v>12000000</v>
      </c>
      <c r="L21" s="30">
        <v>12000000</v>
      </c>
      <c r="M21" s="30">
        <v>12000000</v>
      </c>
      <c r="N21" s="30">
        <v>12000000</v>
      </c>
      <c r="O21" s="30">
        <v>12000000</v>
      </c>
      <c r="P21" s="30">
        <v>12000000</v>
      </c>
      <c r="Q21" s="30">
        <v>12000000</v>
      </c>
      <c r="R21" s="30">
        <v>12000000</v>
      </c>
      <c r="S21" s="30">
        <v>12000000</v>
      </c>
      <c r="T21" s="30">
        <v>12000000</v>
      </c>
      <c r="U21" s="31">
        <f t="shared" si="3"/>
        <v>120000000</v>
      </c>
      <c r="V21" s="31">
        <f>U21*1.06</f>
        <v>127200000</v>
      </c>
      <c r="W21" s="32">
        <f t="shared" si="5"/>
        <v>133560000</v>
      </c>
      <c r="X21" s="47" t="s">
        <v>149</v>
      </c>
      <c r="Y21" s="47"/>
    </row>
    <row r="22" spans="1:25" x14ac:dyDescent="0.2">
      <c r="A22" s="14" t="s">
        <v>5</v>
      </c>
      <c r="B22" s="5" t="s">
        <v>178</v>
      </c>
      <c r="C22" s="15" t="s">
        <v>30</v>
      </c>
      <c r="D22" s="17" t="s">
        <v>21</v>
      </c>
      <c r="E22" s="17" t="s">
        <v>13</v>
      </c>
      <c r="F22" s="16">
        <f t="shared" si="4"/>
        <v>25000000</v>
      </c>
      <c r="G22" s="104">
        <v>45566</v>
      </c>
      <c r="H22" s="101">
        <v>45657</v>
      </c>
      <c r="I22" s="30">
        <v>0</v>
      </c>
      <c r="J22" s="30">
        <v>0</v>
      </c>
      <c r="K22" s="30">
        <v>0</v>
      </c>
      <c r="L22" s="30">
        <v>0</v>
      </c>
      <c r="M22" s="30">
        <v>0</v>
      </c>
      <c r="N22" s="30">
        <v>0</v>
      </c>
      <c r="O22" s="30">
        <v>0</v>
      </c>
      <c r="P22" s="30">
        <v>0</v>
      </c>
      <c r="Q22" s="30">
        <v>0</v>
      </c>
      <c r="R22" s="30">
        <v>25000000</v>
      </c>
      <c r="S22" s="30">
        <v>0</v>
      </c>
      <c r="T22" s="30">
        <v>0</v>
      </c>
      <c r="U22" s="31">
        <f t="shared" si="3"/>
        <v>25000000</v>
      </c>
      <c r="V22" s="31">
        <f>U22*1.05</f>
        <v>26250000</v>
      </c>
      <c r="W22" s="32">
        <f>V22*1.05</f>
        <v>27562500</v>
      </c>
      <c r="X22" s="47" t="s">
        <v>149</v>
      </c>
      <c r="Y22" s="47"/>
    </row>
    <row r="23" spans="1:25" x14ac:dyDescent="0.2">
      <c r="A23" s="14" t="s">
        <v>5</v>
      </c>
      <c r="B23" s="5" t="s">
        <v>178</v>
      </c>
      <c r="C23" s="15" t="s">
        <v>268</v>
      </c>
      <c r="D23" s="17" t="s">
        <v>21</v>
      </c>
      <c r="E23" s="17" t="s">
        <v>14</v>
      </c>
      <c r="F23" s="16">
        <f t="shared" si="4"/>
        <v>12000000</v>
      </c>
      <c r="G23" s="104">
        <v>45292</v>
      </c>
      <c r="H23" s="101">
        <v>45412</v>
      </c>
      <c r="I23" s="30">
        <v>0</v>
      </c>
      <c r="J23" s="30">
        <v>12000000</v>
      </c>
      <c r="K23" s="30">
        <v>0</v>
      </c>
      <c r="L23" s="30">
        <v>0</v>
      </c>
      <c r="M23" s="30">
        <v>0</v>
      </c>
      <c r="N23" s="30">
        <v>0</v>
      </c>
      <c r="O23" s="30">
        <v>0</v>
      </c>
      <c r="P23" s="30">
        <v>0</v>
      </c>
      <c r="Q23" s="30">
        <v>0</v>
      </c>
      <c r="R23" s="30">
        <v>0</v>
      </c>
      <c r="S23" s="30">
        <v>0</v>
      </c>
      <c r="T23" s="30">
        <v>0</v>
      </c>
      <c r="U23" s="31">
        <f t="shared" si="3"/>
        <v>12000000</v>
      </c>
      <c r="V23" s="31">
        <v>0</v>
      </c>
      <c r="W23" s="32">
        <f t="shared" ref="W23:W48" si="6">V23*1.05</f>
        <v>0</v>
      </c>
      <c r="X23" s="47" t="s">
        <v>149</v>
      </c>
      <c r="Y23" s="47"/>
    </row>
    <row r="24" spans="1:25" ht="24" x14ac:dyDescent="0.2">
      <c r="A24" s="14" t="s">
        <v>5</v>
      </c>
      <c r="B24" s="5" t="s">
        <v>178</v>
      </c>
      <c r="C24" s="15" t="s">
        <v>31</v>
      </c>
      <c r="D24" s="17" t="s">
        <v>19</v>
      </c>
      <c r="E24" s="17" t="s">
        <v>13</v>
      </c>
      <c r="F24" s="16">
        <f t="shared" si="4"/>
        <v>24000000</v>
      </c>
      <c r="G24" s="104">
        <v>45292</v>
      </c>
      <c r="H24" s="101">
        <v>45657</v>
      </c>
      <c r="I24" s="30">
        <v>2000000</v>
      </c>
      <c r="J24" s="30">
        <v>2000000</v>
      </c>
      <c r="K24" s="30">
        <v>2000000</v>
      </c>
      <c r="L24" s="30">
        <v>2000000</v>
      </c>
      <c r="M24" s="30">
        <v>2000000</v>
      </c>
      <c r="N24" s="30">
        <v>2000000</v>
      </c>
      <c r="O24" s="30">
        <v>2000000</v>
      </c>
      <c r="P24" s="30">
        <v>2000000</v>
      </c>
      <c r="Q24" s="30">
        <v>2000000</v>
      </c>
      <c r="R24" s="30">
        <v>2000000</v>
      </c>
      <c r="S24" s="30">
        <v>2000000</v>
      </c>
      <c r="T24" s="30">
        <v>2000000</v>
      </c>
      <c r="U24" s="31">
        <f t="shared" si="3"/>
        <v>24000000</v>
      </c>
      <c r="V24" s="31">
        <f>U24*1.05</f>
        <v>25200000</v>
      </c>
      <c r="W24" s="32">
        <f t="shared" si="6"/>
        <v>26460000</v>
      </c>
      <c r="X24" s="47" t="s">
        <v>149</v>
      </c>
      <c r="Y24" s="47" t="s">
        <v>269</v>
      </c>
    </row>
    <row r="25" spans="1:25" x14ac:dyDescent="0.2">
      <c r="A25" s="14" t="s">
        <v>5</v>
      </c>
      <c r="B25" s="5" t="s">
        <v>178</v>
      </c>
      <c r="C25" s="15" t="s">
        <v>32</v>
      </c>
      <c r="D25" s="17" t="s">
        <v>19</v>
      </c>
      <c r="E25" s="17" t="s">
        <v>13</v>
      </c>
      <c r="F25" s="16">
        <f t="shared" si="4"/>
        <v>26640000</v>
      </c>
      <c r="G25" s="104">
        <v>45292</v>
      </c>
      <c r="H25" s="101">
        <v>45657</v>
      </c>
      <c r="I25" s="30">
        <v>2220000</v>
      </c>
      <c r="J25" s="30">
        <v>2220000</v>
      </c>
      <c r="K25" s="30">
        <v>2220000</v>
      </c>
      <c r="L25" s="30">
        <v>2220000</v>
      </c>
      <c r="M25" s="30">
        <v>2220000</v>
      </c>
      <c r="N25" s="30">
        <v>2220000</v>
      </c>
      <c r="O25" s="30">
        <v>2220000</v>
      </c>
      <c r="P25" s="30">
        <v>2220000</v>
      </c>
      <c r="Q25" s="30">
        <v>2220000</v>
      </c>
      <c r="R25" s="30">
        <v>2220000</v>
      </c>
      <c r="S25" s="30">
        <v>2220000</v>
      </c>
      <c r="T25" s="30">
        <v>2220000</v>
      </c>
      <c r="U25" s="31">
        <f t="shared" si="3"/>
        <v>26640000</v>
      </c>
      <c r="V25" s="31">
        <f>U25*1.05</f>
        <v>27972000</v>
      </c>
      <c r="W25" s="32">
        <f t="shared" si="6"/>
        <v>29370600</v>
      </c>
      <c r="X25" s="47" t="s">
        <v>149</v>
      </c>
      <c r="Y25" s="47"/>
    </row>
    <row r="26" spans="1:25" x14ac:dyDescent="0.2">
      <c r="A26" s="14" t="s">
        <v>5</v>
      </c>
      <c r="B26" s="5" t="s">
        <v>219</v>
      </c>
      <c r="C26" s="15" t="s">
        <v>33</v>
      </c>
      <c r="D26" s="17" t="s">
        <v>19</v>
      </c>
      <c r="E26" s="17" t="s">
        <v>13</v>
      </c>
      <c r="F26" s="16">
        <f t="shared" si="4"/>
        <v>24000000</v>
      </c>
      <c r="G26" s="104">
        <v>45383</v>
      </c>
      <c r="H26" s="101">
        <v>45657</v>
      </c>
      <c r="I26" s="30">
        <v>0</v>
      </c>
      <c r="J26" s="30">
        <v>0</v>
      </c>
      <c r="K26" s="30">
        <v>0</v>
      </c>
      <c r="L26" s="30">
        <v>14000000</v>
      </c>
      <c r="M26" s="30">
        <v>0</v>
      </c>
      <c r="N26" s="30">
        <v>0</v>
      </c>
      <c r="O26" s="30">
        <v>0</v>
      </c>
      <c r="P26" s="30"/>
      <c r="Q26" s="30">
        <v>10000000</v>
      </c>
      <c r="R26" s="30">
        <v>0</v>
      </c>
      <c r="S26" s="30">
        <v>0</v>
      </c>
      <c r="T26" s="30">
        <v>0</v>
      </c>
      <c r="U26" s="31">
        <f t="shared" si="3"/>
        <v>24000000</v>
      </c>
      <c r="V26" s="31">
        <f>U26*1.05</f>
        <v>25200000</v>
      </c>
      <c r="W26" s="32">
        <f t="shared" si="6"/>
        <v>26460000</v>
      </c>
      <c r="X26" s="47" t="s">
        <v>149</v>
      </c>
      <c r="Y26" s="47"/>
    </row>
    <row r="27" spans="1:25" ht="24" x14ac:dyDescent="0.2">
      <c r="A27" s="14" t="s">
        <v>5</v>
      </c>
      <c r="B27" s="5" t="s">
        <v>153</v>
      </c>
      <c r="C27" s="15" t="s">
        <v>145</v>
      </c>
      <c r="D27" s="17" t="s">
        <v>18</v>
      </c>
      <c r="E27" s="17" t="s">
        <v>13</v>
      </c>
      <c r="F27" s="16">
        <f t="shared" si="4"/>
        <v>366000000</v>
      </c>
      <c r="G27" s="104">
        <v>45292</v>
      </c>
      <c r="H27" s="101">
        <v>45657</v>
      </c>
      <c r="I27" s="33">
        <v>30000000</v>
      </c>
      <c r="J27" s="33">
        <v>30000000</v>
      </c>
      <c r="K27" s="33">
        <v>40000000</v>
      </c>
      <c r="L27" s="30">
        <v>49000000</v>
      </c>
      <c r="M27" s="30">
        <v>49000000</v>
      </c>
      <c r="N27" s="30">
        <v>24000000</v>
      </c>
      <c r="O27" s="30">
        <v>24000000</v>
      </c>
      <c r="P27" s="30">
        <v>24000000</v>
      </c>
      <c r="Q27" s="30">
        <v>24000000</v>
      </c>
      <c r="R27" s="30">
        <v>24000000</v>
      </c>
      <c r="S27" s="30">
        <v>24000000</v>
      </c>
      <c r="T27" s="30">
        <v>24000000</v>
      </c>
      <c r="U27" s="31">
        <f t="shared" si="3"/>
        <v>366000000</v>
      </c>
      <c r="V27" s="31">
        <f>U27*1.05</f>
        <v>384300000</v>
      </c>
      <c r="W27" s="32">
        <f t="shared" si="6"/>
        <v>403515000</v>
      </c>
      <c r="X27" s="47" t="s">
        <v>148</v>
      </c>
      <c r="Y27" s="47" t="s">
        <v>170</v>
      </c>
    </row>
    <row r="28" spans="1:25" x14ac:dyDescent="0.2">
      <c r="A28" s="14" t="s">
        <v>5</v>
      </c>
      <c r="B28" s="5" t="s">
        <v>155</v>
      </c>
      <c r="C28" s="15" t="s">
        <v>34</v>
      </c>
      <c r="D28" s="17" t="s">
        <v>18</v>
      </c>
      <c r="E28" s="17" t="s">
        <v>14</v>
      </c>
      <c r="F28" s="16">
        <f t="shared" si="4"/>
        <v>84000000</v>
      </c>
      <c r="G28" s="104">
        <v>45292</v>
      </c>
      <c r="H28" s="101">
        <v>45657</v>
      </c>
      <c r="I28" s="33">
        <v>8000000</v>
      </c>
      <c r="J28" s="33">
        <v>8000000</v>
      </c>
      <c r="K28" s="30">
        <v>14000000</v>
      </c>
      <c r="L28" s="30">
        <v>6000000</v>
      </c>
      <c r="M28" s="30">
        <v>6000000</v>
      </c>
      <c r="N28" s="30">
        <v>6000000</v>
      </c>
      <c r="O28" s="30">
        <v>6000000</v>
      </c>
      <c r="P28" s="30">
        <v>6000000</v>
      </c>
      <c r="Q28" s="30">
        <v>6000000</v>
      </c>
      <c r="R28" s="30">
        <v>6000000</v>
      </c>
      <c r="S28" s="30">
        <v>6000000</v>
      </c>
      <c r="T28" s="30">
        <v>6000000</v>
      </c>
      <c r="U28" s="31">
        <f t="shared" si="3"/>
        <v>84000000</v>
      </c>
      <c r="V28" s="31">
        <f>U28*1.05</f>
        <v>88200000</v>
      </c>
      <c r="W28" s="32">
        <f t="shared" si="6"/>
        <v>92610000</v>
      </c>
      <c r="X28" s="47" t="s">
        <v>154</v>
      </c>
      <c r="Y28" s="47"/>
    </row>
    <row r="29" spans="1:25" ht="24" x14ac:dyDescent="0.2">
      <c r="A29" s="14" t="s">
        <v>5</v>
      </c>
      <c r="B29" s="5" t="s">
        <v>22</v>
      </c>
      <c r="C29" s="15" t="s">
        <v>156</v>
      </c>
      <c r="D29" s="17" t="s">
        <v>21</v>
      </c>
      <c r="E29" s="17" t="s">
        <v>14</v>
      </c>
      <c r="F29" s="16">
        <f t="shared" si="4"/>
        <v>60000000</v>
      </c>
      <c r="G29" s="104">
        <v>45292</v>
      </c>
      <c r="H29" s="101">
        <v>45443</v>
      </c>
      <c r="I29" s="30">
        <v>0</v>
      </c>
      <c r="J29" s="30">
        <v>30000000</v>
      </c>
      <c r="K29" s="30">
        <v>30000000</v>
      </c>
      <c r="L29" s="30">
        <v>0</v>
      </c>
      <c r="M29" s="30">
        <v>0</v>
      </c>
      <c r="N29" s="30">
        <v>0</v>
      </c>
      <c r="O29" s="30">
        <v>0</v>
      </c>
      <c r="P29" s="30">
        <v>0</v>
      </c>
      <c r="Q29" s="30">
        <v>0</v>
      </c>
      <c r="R29" s="30">
        <v>0</v>
      </c>
      <c r="S29" s="30">
        <v>0</v>
      </c>
      <c r="T29" s="30">
        <v>0</v>
      </c>
      <c r="U29" s="31">
        <f t="shared" si="3"/>
        <v>60000000</v>
      </c>
      <c r="V29" s="31">
        <v>0</v>
      </c>
      <c r="W29" s="32">
        <f t="shared" si="6"/>
        <v>0</v>
      </c>
      <c r="X29" s="47" t="s">
        <v>149</v>
      </c>
      <c r="Y29" s="47"/>
    </row>
    <row r="30" spans="1:25" ht="24" x14ac:dyDescent="0.2">
      <c r="A30" s="14" t="s">
        <v>5</v>
      </c>
      <c r="B30" s="5" t="s">
        <v>178</v>
      </c>
      <c r="C30" s="15" t="s">
        <v>236</v>
      </c>
      <c r="D30" s="17" t="s">
        <v>19</v>
      </c>
      <c r="E30" s="17" t="s">
        <v>13</v>
      </c>
      <c r="F30" s="16">
        <f>U30</f>
        <v>30000000</v>
      </c>
      <c r="G30" s="104">
        <v>45292</v>
      </c>
      <c r="H30" s="101">
        <v>45657</v>
      </c>
      <c r="I30" s="30">
        <v>2500000</v>
      </c>
      <c r="J30" s="30">
        <v>2500000</v>
      </c>
      <c r="K30" s="30">
        <v>2500000</v>
      </c>
      <c r="L30" s="30">
        <v>2500000</v>
      </c>
      <c r="M30" s="30">
        <v>2500000</v>
      </c>
      <c r="N30" s="30">
        <v>2500000</v>
      </c>
      <c r="O30" s="30">
        <v>2500000</v>
      </c>
      <c r="P30" s="30">
        <v>2500000</v>
      </c>
      <c r="Q30" s="30">
        <v>2500000</v>
      </c>
      <c r="R30" s="30">
        <v>2500000</v>
      </c>
      <c r="S30" s="30">
        <v>2500000</v>
      </c>
      <c r="T30" s="30">
        <v>2500000</v>
      </c>
      <c r="U30" s="31">
        <f>SUM(I30:T30)</f>
        <v>30000000</v>
      </c>
      <c r="V30" s="31">
        <f>U30*1.05</f>
        <v>31500000</v>
      </c>
      <c r="W30" s="31">
        <f>V30*1.15</f>
        <v>36225000</v>
      </c>
      <c r="X30" s="47" t="s">
        <v>154</v>
      </c>
      <c r="Y30" s="47" t="s">
        <v>217</v>
      </c>
    </row>
    <row r="31" spans="1:25" ht="12.75" x14ac:dyDescent="0.2">
      <c r="A31" s="14" t="s">
        <v>5</v>
      </c>
      <c r="B31" s="5" t="s">
        <v>104</v>
      </c>
      <c r="C31" s="5" t="s">
        <v>133</v>
      </c>
      <c r="D31" s="5" t="s">
        <v>21</v>
      </c>
      <c r="E31" s="5" t="s">
        <v>14</v>
      </c>
      <c r="F31" s="18">
        <f>U31</f>
        <v>1020000</v>
      </c>
      <c r="G31" s="104">
        <v>45292</v>
      </c>
      <c r="H31" s="101">
        <v>45657</v>
      </c>
      <c r="I31" s="35">
        <v>85000</v>
      </c>
      <c r="J31" s="35">
        <v>85000</v>
      </c>
      <c r="K31" s="35">
        <v>85000</v>
      </c>
      <c r="L31" s="35">
        <v>85000</v>
      </c>
      <c r="M31" s="35">
        <v>85000</v>
      </c>
      <c r="N31" s="35">
        <v>85000</v>
      </c>
      <c r="O31" s="35">
        <v>85000</v>
      </c>
      <c r="P31" s="35">
        <v>85000</v>
      </c>
      <c r="Q31" s="35">
        <v>85000</v>
      </c>
      <c r="R31" s="35">
        <v>85000</v>
      </c>
      <c r="S31" s="35">
        <v>85000</v>
      </c>
      <c r="T31" s="35">
        <v>85000</v>
      </c>
      <c r="U31" s="31">
        <f>SUM(I31:T31)</f>
        <v>1020000</v>
      </c>
      <c r="V31" s="31">
        <f t="shared" ref="V31:V33" si="7">U31*1.05</f>
        <v>1071000</v>
      </c>
      <c r="W31" s="32">
        <f t="shared" si="6"/>
        <v>1124550</v>
      </c>
      <c r="X31" s="47" t="s">
        <v>149</v>
      </c>
      <c r="Y31" s="47"/>
    </row>
    <row r="32" spans="1:25" ht="24" x14ac:dyDescent="0.2">
      <c r="A32" s="14" t="s">
        <v>5</v>
      </c>
      <c r="B32" s="5" t="s">
        <v>104</v>
      </c>
      <c r="C32" s="5" t="s">
        <v>135</v>
      </c>
      <c r="D32" s="5" t="s">
        <v>21</v>
      </c>
      <c r="E32" s="5" t="s">
        <v>14</v>
      </c>
      <c r="F32" s="18">
        <f>U32</f>
        <v>2160000</v>
      </c>
      <c r="G32" s="104">
        <v>45292</v>
      </c>
      <c r="H32" s="101">
        <v>45657</v>
      </c>
      <c r="I32" s="35">
        <v>180000</v>
      </c>
      <c r="J32" s="35">
        <v>180000</v>
      </c>
      <c r="K32" s="35">
        <v>180000</v>
      </c>
      <c r="L32" s="35">
        <v>180000</v>
      </c>
      <c r="M32" s="35">
        <v>180000</v>
      </c>
      <c r="N32" s="35">
        <v>180000</v>
      </c>
      <c r="O32" s="35">
        <v>180000</v>
      </c>
      <c r="P32" s="35">
        <v>180000</v>
      </c>
      <c r="Q32" s="35">
        <v>180000</v>
      </c>
      <c r="R32" s="35">
        <v>180000</v>
      </c>
      <c r="S32" s="35">
        <v>180000</v>
      </c>
      <c r="T32" s="35">
        <v>180000</v>
      </c>
      <c r="U32" s="31">
        <f>SUM(I32:T32)</f>
        <v>2160000</v>
      </c>
      <c r="V32" s="31">
        <f t="shared" si="7"/>
        <v>2268000</v>
      </c>
      <c r="W32" s="32">
        <f t="shared" si="6"/>
        <v>2381400</v>
      </c>
      <c r="X32" s="47" t="s">
        <v>149</v>
      </c>
      <c r="Y32" s="47"/>
    </row>
    <row r="33" spans="1:25" ht="12.75" x14ac:dyDescent="0.2">
      <c r="A33" s="14" t="s">
        <v>5</v>
      </c>
      <c r="B33" s="5" t="s">
        <v>220</v>
      </c>
      <c r="C33" s="5" t="s">
        <v>237</v>
      </c>
      <c r="D33" s="5" t="s">
        <v>21</v>
      </c>
      <c r="E33" s="5" t="s">
        <v>14</v>
      </c>
      <c r="F33" s="18">
        <f>U33</f>
        <v>168000000</v>
      </c>
      <c r="G33" s="104">
        <v>45292</v>
      </c>
      <c r="H33" s="101">
        <v>45657</v>
      </c>
      <c r="I33" s="35">
        <v>14000000</v>
      </c>
      <c r="J33" s="35">
        <v>14000000</v>
      </c>
      <c r="K33" s="35">
        <v>14000000</v>
      </c>
      <c r="L33" s="35">
        <v>14000000</v>
      </c>
      <c r="M33" s="35">
        <v>14000000</v>
      </c>
      <c r="N33" s="35">
        <v>14000000</v>
      </c>
      <c r="O33" s="35">
        <v>14000000</v>
      </c>
      <c r="P33" s="35">
        <v>14000000</v>
      </c>
      <c r="Q33" s="35">
        <v>14000000</v>
      </c>
      <c r="R33" s="35">
        <v>14000000</v>
      </c>
      <c r="S33" s="35">
        <v>14000000</v>
      </c>
      <c r="T33" s="35">
        <v>14000000</v>
      </c>
      <c r="U33" s="31">
        <f>SUM(I33:T33)</f>
        <v>168000000</v>
      </c>
      <c r="V33" s="31">
        <f t="shared" si="7"/>
        <v>176400000</v>
      </c>
      <c r="W33" s="32">
        <f t="shared" si="6"/>
        <v>185220000</v>
      </c>
      <c r="X33" s="47" t="s">
        <v>149</v>
      </c>
      <c r="Y33" s="47"/>
    </row>
    <row r="34" spans="1:25" x14ac:dyDescent="0.2">
      <c r="A34" s="14" t="s">
        <v>5</v>
      </c>
      <c r="B34" s="51" t="s">
        <v>74</v>
      </c>
      <c r="C34" s="5" t="s">
        <v>61</v>
      </c>
      <c r="D34" s="17" t="s">
        <v>18</v>
      </c>
      <c r="E34" s="17" t="s">
        <v>13</v>
      </c>
      <c r="F34" s="68">
        <f t="shared" ref="F34:F47" si="8">U34</f>
        <v>570545158.32000005</v>
      </c>
      <c r="G34" s="104">
        <v>45292</v>
      </c>
      <c r="H34" s="101">
        <v>45657</v>
      </c>
      <c r="I34" s="30">
        <v>47545429.860000007</v>
      </c>
      <c r="J34" s="30">
        <v>47545429.860000007</v>
      </c>
      <c r="K34" s="30">
        <v>47545429.860000007</v>
      </c>
      <c r="L34" s="30">
        <v>47545429.860000007</v>
      </c>
      <c r="M34" s="30">
        <v>47545429.860000007</v>
      </c>
      <c r="N34" s="30">
        <v>47545429.860000007</v>
      </c>
      <c r="O34" s="30">
        <v>47545429.860000007</v>
      </c>
      <c r="P34" s="30">
        <v>47545429.860000007</v>
      </c>
      <c r="Q34" s="30">
        <v>47545429.860000007</v>
      </c>
      <c r="R34" s="30">
        <v>47545429.860000007</v>
      </c>
      <c r="S34" s="30">
        <v>47545429.860000007</v>
      </c>
      <c r="T34" s="30">
        <v>47545429.860000007</v>
      </c>
      <c r="U34" s="31">
        <f t="shared" ref="U34:U47" si="9">SUM(I34:T34)</f>
        <v>570545158.32000005</v>
      </c>
      <c r="V34" s="31">
        <f>U34*1.05</f>
        <v>599072416.23600006</v>
      </c>
      <c r="W34" s="32">
        <f t="shared" si="6"/>
        <v>629026037.04780006</v>
      </c>
      <c r="X34" s="47" t="s">
        <v>149</v>
      </c>
      <c r="Y34" s="47"/>
    </row>
    <row r="35" spans="1:25" x14ac:dyDescent="0.2">
      <c r="A35" s="14" t="s">
        <v>5</v>
      </c>
      <c r="B35" s="51" t="s">
        <v>74</v>
      </c>
      <c r="C35" s="5" t="s">
        <v>62</v>
      </c>
      <c r="D35" s="17" t="s">
        <v>18</v>
      </c>
      <c r="E35" s="17" t="s">
        <v>13</v>
      </c>
      <c r="F35" s="68">
        <f t="shared" si="8"/>
        <v>101668229.31600003</v>
      </c>
      <c r="G35" s="104">
        <v>45292</v>
      </c>
      <c r="H35" s="101">
        <v>45657</v>
      </c>
      <c r="I35" s="30">
        <v>8472352.443</v>
      </c>
      <c r="J35" s="30">
        <v>8472352.443</v>
      </c>
      <c r="K35" s="30">
        <v>8472352.443</v>
      </c>
      <c r="L35" s="30">
        <v>8472352.443</v>
      </c>
      <c r="M35" s="30">
        <v>8472352.443</v>
      </c>
      <c r="N35" s="30">
        <v>8472352.443</v>
      </c>
      <c r="O35" s="30">
        <v>8472352.443</v>
      </c>
      <c r="P35" s="30">
        <v>8472352.443</v>
      </c>
      <c r="Q35" s="30">
        <v>8472352.443</v>
      </c>
      <c r="R35" s="30">
        <v>8472352.443</v>
      </c>
      <c r="S35" s="30">
        <v>8472352.443</v>
      </c>
      <c r="T35" s="30">
        <v>8472352.443</v>
      </c>
      <c r="U35" s="31">
        <f t="shared" si="9"/>
        <v>101668229.31600003</v>
      </c>
      <c r="V35" s="31">
        <f t="shared" ref="V35:V41" si="10">U35*1.05</f>
        <v>106751640.78180003</v>
      </c>
      <c r="W35" s="32">
        <f t="shared" si="6"/>
        <v>112089222.82089004</v>
      </c>
      <c r="X35" s="47" t="s">
        <v>149</v>
      </c>
      <c r="Y35" s="47"/>
    </row>
    <row r="36" spans="1:25" x14ac:dyDescent="0.2">
      <c r="A36" s="14" t="s">
        <v>5</v>
      </c>
      <c r="B36" s="51" t="s">
        <v>74</v>
      </c>
      <c r="C36" s="5" t="s">
        <v>63</v>
      </c>
      <c r="D36" s="17" t="s">
        <v>18</v>
      </c>
      <c r="E36" s="17" t="s">
        <v>13</v>
      </c>
      <c r="F36" s="68">
        <f t="shared" si="8"/>
        <v>8098905.5999999987</v>
      </c>
      <c r="G36" s="104">
        <v>45292</v>
      </c>
      <c r="H36" s="101">
        <v>45657</v>
      </c>
      <c r="I36" s="30">
        <v>674908.79999999993</v>
      </c>
      <c r="J36" s="30">
        <v>674908.79999999993</v>
      </c>
      <c r="K36" s="30">
        <v>674908.79999999993</v>
      </c>
      <c r="L36" s="30">
        <v>674908.79999999993</v>
      </c>
      <c r="M36" s="30">
        <v>674908.79999999993</v>
      </c>
      <c r="N36" s="30">
        <v>674908.79999999993</v>
      </c>
      <c r="O36" s="30">
        <v>674908.79999999993</v>
      </c>
      <c r="P36" s="30">
        <v>674908.79999999993</v>
      </c>
      <c r="Q36" s="30">
        <v>674908.79999999993</v>
      </c>
      <c r="R36" s="30">
        <v>674908.79999999993</v>
      </c>
      <c r="S36" s="30">
        <v>674908.79999999993</v>
      </c>
      <c r="T36" s="30">
        <v>674908.79999999993</v>
      </c>
      <c r="U36" s="31">
        <f t="shared" si="9"/>
        <v>8098905.5999999987</v>
      </c>
      <c r="V36" s="31">
        <f t="shared" si="10"/>
        <v>8503850.879999999</v>
      </c>
      <c r="W36" s="32">
        <f t="shared" si="6"/>
        <v>8929043.4239999987</v>
      </c>
      <c r="X36" s="47" t="s">
        <v>149</v>
      </c>
      <c r="Y36" s="47"/>
    </row>
    <row r="37" spans="1:25" x14ac:dyDescent="0.2">
      <c r="A37" s="14" t="s">
        <v>5</v>
      </c>
      <c r="B37" s="51" t="s">
        <v>74</v>
      </c>
      <c r="C37" s="5" t="s">
        <v>64</v>
      </c>
      <c r="D37" s="17" t="s">
        <v>18</v>
      </c>
      <c r="E37" s="17" t="s">
        <v>13</v>
      </c>
      <c r="F37" s="68">
        <f t="shared" si="8"/>
        <v>18681768</v>
      </c>
      <c r="G37" s="104">
        <v>45292</v>
      </c>
      <c r="H37" s="101">
        <v>45657</v>
      </c>
      <c r="I37" s="30">
        <v>1556814</v>
      </c>
      <c r="J37" s="30">
        <v>1556814</v>
      </c>
      <c r="K37" s="30">
        <v>1556814</v>
      </c>
      <c r="L37" s="30">
        <v>1556814</v>
      </c>
      <c r="M37" s="30">
        <v>1556814</v>
      </c>
      <c r="N37" s="30">
        <v>1556814</v>
      </c>
      <c r="O37" s="30">
        <v>1556814</v>
      </c>
      <c r="P37" s="30">
        <v>1556814</v>
      </c>
      <c r="Q37" s="30">
        <v>1556814</v>
      </c>
      <c r="R37" s="30">
        <v>1556814</v>
      </c>
      <c r="S37" s="30">
        <v>1556814</v>
      </c>
      <c r="T37" s="30">
        <v>1556814</v>
      </c>
      <c r="U37" s="31">
        <f t="shared" si="9"/>
        <v>18681768</v>
      </c>
      <c r="V37" s="31">
        <f t="shared" si="10"/>
        <v>19615856.400000002</v>
      </c>
      <c r="W37" s="32">
        <f t="shared" si="6"/>
        <v>20596649.220000003</v>
      </c>
      <c r="X37" s="47" t="s">
        <v>149</v>
      </c>
      <c r="Y37" s="47"/>
    </row>
    <row r="38" spans="1:25" x14ac:dyDescent="0.2">
      <c r="A38" s="14" t="s">
        <v>5</v>
      </c>
      <c r="B38" s="51" t="s">
        <v>74</v>
      </c>
      <c r="C38" s="5" t="s">
        <v>238</v>
      </c>
      <c r="D38" s="17" t="s">
        <v>18</v>
      </c>
      <c r="E38" s="17" t="s">
        <v>13</v>
      </c>
      <c r="F38" s="68">
        <f t="shared" si="8"/>
        <v>56692691.103000008</v>
      </c>
      <c r="G38" s="104">
        <v>45292</v>
      </c>
      <c r="H38" s="101">
        <v>45657</v>
      </c>
      <c r="I38" s="30">
        <v>4724390.9252499994</v>
      </c>
      <c r="J38" s="30">
        <v>4724390.9252499994</v>
      </c>
      <c r="K38" s="30">
        <v>4724390.9252499994</v>
      </c>
      <c r="L38" s="30">
        <v>4724390.9252499994</v>
      </c>
      <c r="M38" s="30">
        <v>4724390.9252499994</v>
      </c>
      <c r="N38" s="30">
        <v>4724390.9252499994</v>
      </c>
      <c r="O38" s="30">
        <v>4724390.9252499994</v>
      </c>
      <c r="P38" s="30">
        <v>4724390.9252499994</v>
      </c>
      <c r="Q38" s="30">
        <v>4724390.9252499994</v>
      </c>
      <c r="R38" s="30">
        <v>4724390.9252499994</v>
      </c>
      <c r="S38" s="30">
        <v>4724390.9252499994</v>
      </c>
      <c r="T38" s="30">
        <v>4724390.9252499994</v>
      </c>
      <c r="U38" s="31">
        <f t="shared" si="9"/>
        <v>56692691.103000008</v>
      </c>
      <c r="V38" s="31">
        <f t="shared" si="10"/>
        <v>59527325.65815001</v>
      </c>
      <c r="W38" s="32">
        <f t="shared" si="6"/>
        <v>62503691.941057511</v>
      </c>
      <c r="X38" s="47" t="s">
        <v>149</v>
      </c>
      <c r="Y38" s="47"/>
    </row>
    <row r="39" spans="1:25" x14ac:dyDescent="0.2">
      <c r="A39" s="14" t="s">
        <v>5</v>
      </c>
      <c r="B39" s="51" t="s">
        <v>74</v>
      </c>
      <c r="C39" s="5" t="s">
        <v>65</v>
      </c>
      <c r="D39" s="17" t="s">
        <v>18</v>
      </c>
      <c r="E39" s="17" t="s">
        <v>13</v>
      </c>
      <c r="F39" s="68">
        <f t="shared" si="8"/>
        <v>6803122.93236</v>
      </c>
      <c r="G39" s="104">
        <v>45292</v>
      </c>
      <c r="H39" s="101">
        <v>45657</v>
      </c>
      <c r="I39" s="30">
        <v>566926.91102999996</v>
      </c>
      <c r="J39" s="30">
        <v>566926.91102999996</v>
      </c>
      <c r="K39" s="30">
        <v>566926.91102999996</v>
      </c>
      <c r="L39" s="30">
        <v>566926.91102999996</v>
      </c>
      <c r="M39" s="30">
        <v>566926.91102999996</v>
      </c>
      <c r="N39" s="30">
        <v>566926.91102999996</v>
      </c>
      <c r="O39" s="30">
        <v>566926.91102999996</v>
      </c>
      <c r="P39" s="30">
        <v>566926.91102999996</v>
      </c>
      <c r="Q39" s="30">
        <v>566926.91102999996</v>
      </c>
      <c r="R39" s="30">
        <v>566926.91102999996</v>
      </c>
      <c r="S39" s="30">
        <v>566926.91102999996</v>
      </c>
      <c r="T39" s="30">
        <v>566926.91102999996</v>
      </c>
      <c r="U39" s="31">
        <f t="shared" si="9"/>
        <v>6803122.93236</v>
      </c>
      <c r="V39" s="31">
        <f t="shared" si="10"/>
        <v>7143279.0789780002</v>
      </c>
      <c r="W39" s="32">
        <f t="shared" si="6"/>
        <v>7500443.0329269003</v>
      </c>
      <c r="X39" s="47" t="s">
        <v>149</v>
      </c>
      <c r="Y39" s="47"/>
    </row>
    <row r="40" spans="1:25" x14ac:dyDescent="0.2">
      <c r="A40" s="14" t="s">
        <v>5</v>
      </c>
      <c r="B40" s="51" t="s">
        <v>74</v>
      </c>
      <c r="C40" s="5" t="s">
        <v>66</v>
      </c>
      <c r="D40" s="17" t="s">
        <v>18</v>
      </c>
      <c r="E40" s="17" t="s">
        <v>13</v>
      </c>
      <c r="F40" s="68">
        <f t="shared" si="8"/>
        <v>28346345.551500004</v>
      </c>
      <c r="G40" s="104">
        <v>45292</v>
      </c>
      <c r="H40" s="101">
        <v>45657</v>
      </c>
      <c r="I40" s="30">
        <v>2362195.4626249997</v>
      </c>
      <c r="J40" s="30">
        <v>2362195.4626249997</v>
      </c>
      <c r="K40" s="30">
        <v>2362195.4626249997</v>
      </c>
      <c r="L40" s="30">
        <v>2362195.4626249997</v>
      </c>
      <c r="M40" s="30">
        <v>2362195.4626249997</v>
      </c>
      <c r="N40" s="30">
        <v>2362195.4626249997</v>
      </c>
      <c r="O40" s="30">
        <v>2362195.4626249997</v>
      </c>
      <c r="P40" s="30">
        <v>2362195.4626249997</v>
      </c>
      <c r="Q40" s="30">
        <v>2362195.4626249997</v>
      </c>
      <c r="R40" s="30">
        <v>2362195.4626249997</v>
      </c>
      <c r="S40" s="30">
        <v>2362195.4626249997</v>
      </c>
      <c r="T40" s="30">
        <v>2362195.4626249997</v>
      </c>
      <c r="U40" s="31">
        <f t="shared" si="9"/>
        <v>28346345.551500004</v>
      </c>
      <c r="V40" s="31">
        <f t="shared" si="10"/>
        <v>29763662.829075005</v>
      </c>
      <c r="W40" s="32">
        <f t="shared" si="6"/>
        <v>31251845.970528755</v>
      </c>
      <c r="X40" s="47" t="s">
        <v>149</v>
      </c>
      <c r="Y40" s="47"/>
    </row>
    <row r="41" spans="1:25" x14ac:dyDescent="0.2">
      <c r="A41" s="14" t="s">
        <v>5</v>
      </c>
      <c r="B41" s="51" t="s">
        <v>74</v>
      </c>
      <c r="C41" s="5" t="s">
        <v>67</v>
      </c>
      <c r="D41" s="17" t="s">
        <v>18</v>
      </c>
      <c r="E41" s="17" t="s">
        <v>13</v>
      </c>
      <c r="F41" s="68">
        <f t="shared" si="8"/>
        <v>28346345.551500004</v>
      </c>
      <c r="G41" s="104">
        <v>45292</v>
      </c>
      <c r="H41" s="101">
        <v>45657</v>
      </c>
      <c r="I41" s="30">
        <v>2362195.4626249997</v>
      </c>
      <c r="J41" s="30">
        <v>2362195.4626249997</v>
      </c>
      <c r="K41" s="30">
        <v>2362195.4626249997</v>
      </c>
      <c r="L41" s="30">
        <v>2362195.4626249997</v>
      </c>
      <c r="M41" s="30">
        <v>2362195.4626249997</v>
      </c>
      <c r="N41" s="30">
        <v>2362195.4626249997</v>
      </c>
      <c r="O41" s="30">
        <v>2362195.4626249997</v>
      </c>
      <c r="P41" s="30">
        <v>2362195.4626249997</v>
      </c>
      <c r="Q41" s="30">
        <v>2362195.4626249997</v>
      </c>
      <c r="R41" s="30">
        <v>2362195.4626249997</v>
      </c>
      <c r="S41" s="30">
        <v>2362195.4626249997</v>
      </c>
      <c r="T41" s="30">
        <v>2362195.4626249997</v>
      </c>
      <c r="U41" s="31">
        <f t="shared" si="9"/>
        <v>28346345.551500004</v>
      </c>
      <c r="V41" s="31">
        <f t="shared" si="10"/>
        <v>29763662.829075005</v>
      </c>
      <c r="W41" s="32">
        <f t="shared" si="6"/>
        <v>31251845.970528755</v>
      </c>
      <c r="X41" s="47" t="s">
        <v>149</v>
      </c>
      <c r="Y41" s="47"/>
    </row>
    <row r="42" spans="1:25" x14ac:dyDescent="0.2">
      <c r="A42" s="14" t="s">
        <v>5</v>
      </c>
      <c r="B42" s="51" t="s">
        <v>74</v>
      </c>
      <c r="C42" s="5" t="s">
        <v>68</v>
      </c>
      <c r="D42" s="17" t="s">
        <v>18</v>
      </c>
      <c r="E42" s="17" t="s">
        <v>13</v>
      </c>
      <c r="F42" s="68">
        <f t="shared" si="8"/>
        <v>6926426.507249997</v>
      </c>
      <c r="G42" s="104">
        <v>45292</v>
      </c>
      <c r="H42" s="101">
        <v>45657</v>
      </c>
      <c r="I42" s="30">
        <v>577202.20893749991</v>
      </c>
      <c r="J42" s="30">
        <v>577202.20893749991</v>
      </c>
      <c r="K42" s="30">
        <v>577202.20893749991</v>
      </c>
      <c r="L42" s="30">
        <v>577202.20893749991</v>
      </c>
      <c r="M42" s="30">
        <v>577202.20893749991</v>
      </c>
      <c r="N42" s="30">
        <v>577202.20893749991</v>
      </c>
      <c r="O42" s="30">
        <v>577202.20893749991</v>
      </c>
      <c r="P42" s="30">
        <v>577202.20893749991</v>
      </c>
      <c r="Q42" s="30">
        <v>577202.20893749991</v>
      </c>
      <c r="R42" s="30">
        <v>577202.20893749991</v>
      </c>
      <c r="S42" s="30">
        <v>577202.20893749991</v>
      </c>
      <c r="T42" s="30">
        <v>577202.20893749991</v>
      </c>
      <c r="U42" s="31">
        <f t="shared" si="9"/>
        <v>6926426.507249997</v>
      </c>
      <c r="V42" s="31">
        <f>U42*1.05</f>
        <v>7272747.8326124968</v>
      </c>
      <c r="W42" s="32">
        <f t="shared" si="6"/>
        <v>7636385.2242431222</v>
      </c>
      <c r="X42" s="47" t="s">
        <v>149</v>
      </c>
      <c r="Y42" s="47"/>
    </row>
    <row r="43" spans="1:25" x14ac:dyDescent="0.2">
      <c r="A43" s="14" t="s">
        <v>5</v>
      </c>
      <c r="B43" s="51" t="s">
        <v>74</v>
      </c>
      <c r="C43" s="5" t="s">
        <v>69</v>
      </c>
      <c r="D43" s="17" t="s">
        <v>18</v>
      </c>
      <c r="E43" s="17" t="s">
        <v>13</v>
      </c>
      <c r="F43" s="68">
        <f t="shared" si="8"/>
        <v>13852853.014499994</v>
      </c>
      <c r="G43" s="104">
        <v>45292</v>
      </c>
      <c r="H43" s="101">
        <v>45657</v>
      </c>
      <c r="I43" s="30">
        <v>1154404.4178749998</v>
      </c>
      <c r="J43" s="30">
        <v>1154404.4178749998</v>
      </c>
      <c r="K43" s="30">
        <v>1154404.4178749998</v>
      </c>
      <c r="L43" s="30">
        <v>1154404.4178749998</v>
      </c>
      <c r="M43" s="30">
        <v>1154404.4178749998</v>
      </c>
      <c r="N43" s="30">
        <v>1154404.4178749998</v>
      </c>
      <c r="O43" s="30">
        <v>1154404.4178749998</v>
      </c>
      <c r="P43" s="30">
        <v>1154404.4178749998</v>
      </c>
      <c r="Q43" s="30">
        <v>1154404.4178749998</v>
      </c>
      <c r="R43" s="30">
        <v>1154404.4178749998</v>
      </c>
      <c r="S43" s="30">
        <v>1154404.4178749998</v>
      </c>
      <c r="T43" s="30">
        <v>1154404.4178749998</v>
      </c>
      <c r="U43" s="31">
        <f t="shared" si="9"/>
        <v>13852853.014499994</v>
      </c>
      <c r="V43" s="31">
        <f t="shared" ref="V43:V47" si="11">U43*1.05</f>
        <v>14545495.665224994</v>
      </c>
      <c r="W43" s="32">
        <f t="shared" si="6"/>
        <v>15272770.448486244</v>
      </c>
      <c r="X43" s="47" t="s">
        <v>149</v>
      </c>
      <c r="Y43" s="47"/>
    </row>
    <row r="44" spans="1:25" x14ac:dyDescent="0.2">
      <c r="A44" s="14" t="s">
        <v>5</v>
      </c>
      <c r="B44" s="51" t="s">
        <v>74</v>
      </c>
      <c r="C44" s="5" t="s">
        <v>70</v>
      </c>
      <c r="D44" s="17" t="s">
        <v>18</v>
      </c>
      <c r="E44" s="17" t="s">
        <v>13</v>
      </c>
      <c r="F44" s="68">
        <f t="shared" si="8"/>
        <v>11507224.812000001</v>
      </c>
      <c r="G44" s="104">
        <v>45292</v>
      </c>
      <c r="H44" s="101">
        <v>45657</v>
      </c>
      <c r="I44" s="30">
        <v>958935.40099999995</v>
      </c>
      <c r="J44" s="30">
        <v>958935.40099999995</v>
      </c>
      <c r="K44" s="30">
        <v>958935.40099999995</v>
      </c>
      <c r="L44" s="30">
        <v>958935.40099999995</v>
      </c>
      <c r="M44" s="30">
        <v>958935.40099999995</v>
      </c>
      <c r="N44" s="30">
        <v>958935.40099999995</v>
      </c>
      <c r="O44" s="30">
        <v>958935.40099999995</v>
      </c>
      <c r="P44" s="30">
        <v>958935.40099999995</v>
      </c>
      <c r="Q44" s="30">
        <v>958935.40099999995</v>
      </c>
      <c r="R44" s="30">
        <v>958935.40099999995</v>
      </c>
      <c r="S44" s="30">
        <v>958935.40099999995</v>
      </c>
      <c r="T44" s="30">
        <v>958935.40099999995</v>
      </c>
      <c r="U44" s="31">
        <f t="shared" si="9"/>
        <v>11507224.812000001</v>
      </c>
      <c r="V44" s="31">
        <f t="shared" si="11"/>
        <v>12082586.052600002</v>
      </c>
      <c r="W44" s="32">
        <f t="shared" si="6"/>
        <v>12686715.355230002</v>
      </c>
      <c r="X44" s="47" t="s">
        <v>149</v>
      </c>
      <c r="Y44" s="47"/>
    </row>
    <row r="45" spans="1:25" x14ac:dyDescent="0.2">
      <c r="A45" s="14" t="s">
        <v>5</v>
      </c>
      <c r="B45" s="51" t="s">
        <v>74</v>
      </c>
      <c r="C45" s="5" t="s">
        <v>71</v>
      </c>
      <c r="D45" s="17" t="s">
        <v>18</v>
      </c>
      <c r="E45" s="17" t="s">
        <v>13</v>
      </c>
      <c r="F45" s="68">
        <f t="shared" si="8"/>
        <v>80665606.516320005</v>
      </c>
      <c r="G45" s="104">
        <v>45292</v>
      </c>
      <c r="H45" s="101">
        <v>45657</v>
      </c>
      <c r="I45" s="30">
        <v>6722133.8763600001</v>
      </c>
      <c r="J45" s="30">
        <v>6722133.8763600001</v>
      </c>
      <c r="K45" s="30">
        <v>6722133.8763600001</v>
      </c>
      <c r="L45" s="30">
        <v>6722133.8763600001</v>
      </c>
      <c r="M45" s="30">
        <v>6722133.8763600001</v>
      </c>
      <c r="N45" s="30">
        <v>6722133.8763600001</v>
      </c>
      <c r="O45" s="30">
        <v>6722133.8763600001</v>
      </c>
      <c r="P45" s="30">
        <v>6722133.8763600001</v>
      </c>
      <c r="Q45" s="30">
        <v>6722133.8763600001</v>
      </c>
      <c r="R45" s="30">
        <v>6722133.8763600001</v>
      </c>
      <c r="S45" s="30">
        <v>6722133.8763600001</v>
      </c>
      <c r="T45" s="30">
        <v>6722133.8763600001</v>
      </c>
      <c r="U45" s="31">
        <f t="shared" si="9"/>
        <v>80665606.516320005</v>
      </c>
      <c r="V45" s="31">
        <f t="shared" si="11"/>
        <v>84698886.842136011</v>
      </c>
      <c r="W45" s="32">
        <f t="shared" si="6"/>
        <v>88933831.184242815</v>
      </c>
      <c r="X45" s="47" t="s">
        <v>149</v>
      </c>
      <c r="Y45" s="47"/>
    </row>
    <row r="46" spans="1:25" x14ac:dyDescent="0.2">
      <c r="A46" s="14" t="s">
        <v>5</v>
      </c>
      <c r="B46" s="51" t="s">
        <v>74</v>
      </c>
      <c r="C46" s="5" t="s">
        <v>72</v>
      </c>
      <c r="D46" s="17" t="s">
        <v>18</v>
      </c>
      <c r="E46" s="17" t="s">
        <v>13</v>
      </c>
      <c r="F46" s="68">
        <f t="shared" si="8"/>
        <v>16375118.122812958</v>
      </c>
      <c r="G46" s="104">
        <v>45292</v>
      </c>
      <c r="H46" s="101">
        <v>45657</v>
      </c>
      <c r="I46" s="30">
        <v>1364593.1769010799</v>
      </c>
      <c r="J46" s="30">
        <v>1364593.1769010799</v>
      </c>
      <c r="K46" s="30">
        <v>1364593.1769010799</v>
      </c>
      <c r="L46" s="30">
        <v>1364593.1769010799</v>
      </c>
      <c r="M46" s="30">
        <v>1364593.1769010799</v>
      </c>
      <c r="N46" s="30">
        <v>1364593.1769010799</v>
      </c>
      <c r="O46" s="30">
        <v>1364593.1769010799</v>
      </c>
      <c r="P46" s="30">
        <v>1364593.1769010799</v>
      </c>
      <c r="Q46" s="30">
        <v>1364593.1769010799</v>
      </c>
      <c r="R46" s="30">
        <v>1364593.1769010799</v>
      </c>
      <c r="S46" s="30">
        <v>1364593.1769010799</v>
      </c>
      <c r="T46" s="30">
        <v>1364593.1769010799</v>
      </c>
      <c r="U46" s="31">
        <f t="shared" si="9"/>
        <v>16375118.122812958</v>
      </c>
      <c r="V46" s="31">
        <f t="shared" si="11"/>
        <v>17193874.028953608</v>
      </c>
      <c r="W46" s="32">
        <f t="shared" si="6"/>
        <v>18053567.730401289</v>
      </c>
      <c r="X46" s="47" t="s">
        <v>149</v>
      </c>
      <c r="Y46" s="47"/>
    </row>
    <row r="47" spans="1:25" x14ac:dyDescent="0.2">
      <c r="A47" s="14" t="s">
        <v>5</v>
      </c>
      <c r="B47" s="51" t="s">
        <v>74</v>
      </c>
      <c r="C47" s="5" t="s">
        <v>73</v>
      </c>
      <c r="D47" s="17" t="s">
        <v>18</v>
      </c>
      <c r="E47" s="17" t="s">
        <v>13</v>
      </c>
      <c r="F47" s="68">
        <f t="shared" si="8"/>
        <v>26888535.505439993</v>
      </c>
      <c r="G47" s="104">
        <v>45292</v>
      </c>
      <c r="H47" s="101">
        <v>45657</v>
      </c>
      <c r="I47" s="30">
        <v>2240711.2921199999</v>
      </c>
      <c r="J47" s="30">
        <v>2240711.2921199999</v>
      </c>
      <c r="K47" s="30">
        <v>2240711.2921199999</v>
      </c>
      <c r="L47" s="30">
        <v>2240711.2921199999</v>
      </c>
      <c r="M47" s="30">
        <v>2240711.2921199999</v>
      </c>
      <c r="N47" s="30">
        <v>2240711.2921199999</v>
      </c>
      <c r="O47" s="30">
        <v>2240711.2921199999</v>
      </c>
      <c r="P47" s="30">
        <v>2240711.2921199999</v>
      </c>
      <c r="Q47" s="30">
        <v>2240711.2921199999</v>
      </c>
      <c r="R47" s="30">
        <v>2240711.2921199999</v>
      </c>
      <c r="S47" s="30">
        <v>2240711.2921199999</v>
      </c>
      <c r="T47" s="30">
        <v>2240711.2921199999</v>
      </c>
      <c r="U47" s="31">
        <f t="shared" si="9"/>
        <v>26888535.505439993</v>
      </c>
      <c r="V47" s="31">
        <f t="shared" si="11"/>
        <v>28232962.280711994</v>
      </c>
      <c r="W47" s="32">
        <f t="shared" si="6"/>
        <v>29644610.394747596</v>
      </c>
      <c r="X47" s="47" t="s">
        <v>149</v>
      </c>
      <c r="Y47" s="47"/>
    </row>
    <row r="48" spans="1:25" ht="12.75" x14ac:dyDescent="0.2">
      <c r="A48" s="20" t="s">
        <v>10</v>
      </c>
      <c r="B48" s="6" t="s">
        <v>84</v>
      </c>
      <c r="C48" s="5" t="s">
        <v>239</v>
      </c>
      <c r="D48" s="5" t="s">
        <v>18</v>
      </c>
      <c r="E48" s="5" t="s">
        <v>14</v>
      </c>
      <c r="F48" s="18">
        <f t="shared" ref="F48:F115" si="12">U48</f>
        <v>29568000</v>
      </c>
      <c r="G48" s="104">
        <v>45292</v>
      </c>
      <c r="H48" s="101">
        <v>45657</v>
      </c>
      <c r="I48" s="34">
        <v>2464000</v>
      </c>
      <c r="J48" s="34">
        <v>2464000</v>
      </c>
      <c r="K48" s="34">
        <v>2464000</v>
      </c>
      <c r="L48" s="34">
        <v>2464000</v>
      </c>
      <c r="M48" s="34">
        <v>2464000</v>
      </c>
      <c r="N48" s="34">
        <v>2464000</v>
      </c>
      <c r="O48" s="34">
        <v>2464000</v>
      </c>
      <c r="P48" s="34">
        <v>2464000</v>
      </c>
      <c r="Q48" s="34">
        <v>2464000</v>
      </c>
      <c r="R48" s="34">
        <v>2464000</v>
      </c>
      <c r="S48" s="34">
        <v>2464000</v>
      </c>
      <c r="T48" s="34">
        <v>2464000</v>
      </c>
      <c r="U48" s="31">
        <f t="shared" ref="U48:U105" si="13">SUM(I48:T48)</f>
        <v>29568000</v>
      </c>
      <c r="V48" s="31">
        <f t="shared" ref="V48:V103" si="14">U48*1.047</f>
        <v>30957695.999999996</v>
      </c>
      <c r="W48" s="32">
        <f t="shared" si="6"/>
        <v>32505580.799999997</v>
      </c>
      <c r="X48" s="47" t="s">
        <v>271</v>
      </c>
      <c r="Y48" s="47" t="s">
        <v>175</v>
      </c>
    </row>
    <row r="49" spans="1:25" ht="12.75" x14ac:dyDescent="0.2">
      <c r="A49" s="20" t="s">
        <v>10</v>
      </c>
      <c r="B49" s="6" t="s">
        <v>85</v>
      </c>
      <c r="C49" s="5" t="s">
        <v>111</v>
      </c>
      <c r="D49" s="5" t="s">
        <v>18</v>
      </c>
      <c r="E49" s="5" t="s">
        <v>14</v>
      </c>
      <c r="F49" s="18">
        <f t="shared" si="12"/>
        <v>764736000.00000012</v>
      </c>
      <c r="G49" s="104">
        <v>45292</v>
      </c>
      <c r="H49" s="101">
        <v>45657</v>
      </c>
      <c r="I49" s="34">
        <f>56900000*1.12</f>
        <v>63728000.000000007</v>
      </c>
      <c r="J49" s="34">
        <f t="shared" ref="J49:T49" si="15">56900000*1.12</f>
        <v>63728000.000000007</v>
      </c>
      <c r="K49" s="34">
        <f t="shared" si="15"/>
        <v>63728000.000000007</v>
      </c>
      <c r="L49" s="34">
        <f t="shared" si="15"/>
        <v>63728000.000000007</v>
      </c>
      <c r="M49" s="34">
        <f t="shared" si="15"/>
        <v>63728000.000000007</v>
      </c>
      <c r="N49" s="34">
        <f t="shared" si="15"/>
        <v>63728000.000000007</v>
      </c>
      <c r="O49" s="34">
        <f t="shared" si="15"/>
        <v>63728000.000000007</v>
      </c>
      <c r="P49" s="34">
        <f t="shared" si="15"/>
        <v>63728000.000000007</v>
      </c>
      <c r="Q49" s="34">
        <f t="shared" si="15"/>
        <v>63728000.000000007</v>
      </c>
      <c r="R49" s="34">
        <f t="shared" si="15"/>
        <v>63728000.000000007</v>
      </c>
      <c r="S49" s="34">
        <f t="shared" si="15"/>
        <v>63728000.000000007</v>
      </c>
      <c r="T49" s="34">
        <f t="shared" si="15"/>
        <v>63728000.000000007</v>
      </c>
      <c r="U49" s="31">
        <f t="shared" si="13"/>
        <v>764736000.00000012</v>
      </c>
      <c r="V49" s="31">
        <f>U49*1.05</f>
        <v>802972800.00000012</v>
      </c>
      <c r="W49" s="32">
        <v>0</v>
      </c>
      <c r="X49" s="47" t="s">
        <v>154</v>
      </c>
      <c r="Y49" s="47" t="s">
        <v>176</v>
      </c>
    </row>
    <row r="50" spans="1:25" ht="23.45" customHeight="1" x14ac:dyDescent="0.2">
      <c r="A50" s="20" t="s">
        <v>10</v>
      </c>
      <c r="B50" s="6" t="s">
        <v>86</v>
      </c>
      <c r="C50" s="5" t="s">
        <v>240</v>
      </c>
      <c r="D50" s="5" t="s">
        <v>19</v>
      </c>
      <c r="E50" s="5" t="s">
        <v>14</v>
      </c>
      <c r="F50" s="18">
        <f t="shared" si="12"/>
        <v>12264000</v>
      </c>
      <c r="G50" s="104">
        <v>45292</v>
      </c>
      <c r="H50" s="101">
        <v>45657</v>
      </c>
      <c r="I50" s="34">
        <v>0</v>
      </c>
      <c r="J50" s="34">
        <v>2044000</v>
      </c>
      <c r="K50" s="34">
        <v>0</v>
      </c>
      <c r="L50" s="34">
        <v>2044000</v>
      </c>
      <c r="M50" s="34">
        <v>0</v>
      </c>
      <c r="N50" s="34">
        <v>2044000</v>
      </c>
      <c r="O50" s="34">
        <v>0</v>
      </c>
      <c r="P50" s="34">
        <v>2044000</v>
      </c>
      <c r="Q50" s="34">
        <v>0</v>
      </c>
      <c r="R50" s="34">
        <v>2044000</v>
      </c>
      <c r="S50" s="34">
        <v>0</v>
      </c>
      <c r="T50" s="34">
        <v>2044000</v>
      </c>
      <c r="U50" s="31">
        <f t="shared" si="13"/>
        <v>12264000</v>
      </c>
      <c r="V50" s="31">
        <f>U50*1.05</f>
        <v>12877200</v>
      </c>
      <c r="W50" s="31">
        <f>V50*1.05</f>
        <v>13521060</v>
      </c>
      <c r="X50" s="48" t="s">
        <v>149</v>
      </c>
      <c r="Y50" s="48" t="s">
        <v>177</v>
      </c>
    </row>
    <row r="51" spans="1:25" ht="24" x14ac:dyDescent="0.2">
      <c r="A51" s="20" t="s">
        <v>10</v>
      </c>
      <c r="B51" s="6" t="s">
        <v>82</v>
      </c>
      <c r="C51" s="5" t="s">
        <v>112</v>
      </c>
      <c r="D51" s="5" t="s">
        <v>21</v>
      </c>
      <c r="E51" s="5" t="s">
        <v>14</v>
      </c>
      <c r="F51" s="18">
        <f t="shared" si="12"/>
        <v>3000000</v>
      </c>
      <c r="G51" s="104">
        <v>45292</v>
      </c>
      <c r="H51" s="101">
        <v>45657</v>
      </c>
      <c r="I51" s="34">
        <v>250000</v>
      </c>
      <c r="J51" s="34">
        <v>250000</v>
      </c>
      <c r="K51" s="34">
        <v>250000</v>
      </c>
      <c r="L51" s="34">
        <v>250000</v>
      </c>
      <c r="M51" s="34">
        <v>250000</v>
      </c>
      <c r="N51" s="34">
        <v>250000</v>
      </c>
      <c r="O51" s="34">
        <v>250000</v>
      </c>
      <c r="P51" s="34">
        <v>250000</v>
      </c>
      <c r="Q51" s="34">
        <v>250000</v>
      </c>
      <c r="R51" s="34">
        <v>250000</v>
      </c>
      <c r="S51" s="34">
        <v>250000</v>
      </c>
      <c r="T51" s="34">
        <v>250000</v>
      </c>
      <c r="U51" s="31">
        <f t="shared" si="13"/>
        <v>3000000</v>
      </c>
      <c r="V51" s="31">
        <f t="shared" ref="V51:V102" si="16">U51*1.05</f>
        <v>3150000</v>
      </c>
      <c r="W51" s="31">
        <f>V51*1.05</f>
        <v>3307500</v>
      </c>
      <c r="X51" s="48" t="s">
        <v>149</v>
      </c>
      <c r="Y51" s="48"/>
    </row>
    <row r="52" spans="1:25" ht="24" x14ac:dyDescent="0.2">
      <c r="A52" s="20" t="s">
        <v>10</v>
      </c>
      <c r="B52" s="6" t="s">
        <v>87</v>
      </c>
      <c r="C52" s="5" t="s">
        <v>113</v>
      </c>
      <c r="D52" s="5" t="s">
        <v>19</v>
      </c>
      <c r="E52" s="5" t="s">
        <v>14</v>
      </c>
      <c r="F52" s="18">
        <f t="shared" si="12"/>
        <v>9825000</v>
      </c>
      <c r="G52" s="104">
        <v>45352</v>
      </c>
      <c r="H52" s="101">
        <v>45657</v>
      </c>
      <c r="I52" s="34">
        <v>0</v>
      </c>
      <c r="J52" s="34">
        <v>0</v>
      </c>
      <c r="K52" s="34">
        <v>982500</v>
      </c>
      <c r="L52" s="34">
        <v>982500</v>
      </c>
      <c r="M52" s="34">
        <v>982500</v>
      </c>
      <c r="N52" s="34">
        <v>982500</v>
      </c>
      <c r="O52" s="34">
        <v>982500</v>
      </c>
      <c r="P52" s="34">
        <v>982500</v>
      </c>
      <c r="Q52" s="34">
        <v>982500</v>
      </c>
      <c r="R52" s="34">
        <v>982500</v>
      </c>
      <c r="S52" s="34">
        <v>982500</v>
      </c>
      <c r="T52" s="34">
        <v>982500</v>
      </c>
      <c r="U52" s="31">
        <f t="shared" si="13"/>
        <v>9825000</v>
      </c>
      <c r="V52" s="31">
        <f t="shared" si="16"/>
        <v>10316250</v>
      </c>
      <c r="W52" s="31">
        <f>V52*1.05</f>
        <v>10832062.5</v>
      </c>
      <c r="X52" s="48" t="s">
        <v>178</v>
      </c>
      <c r="Y52" s="48"/>
    </row>
    <row r="53" spans="1:25" ht="36" x14ac:dyDescent="0.2">
      <c r="A53" s="20" t="s">
        <v>10</v>
      </c>
      <c r="B53" s="6" t="s">
        <v>88</v>
      </c>
      <c r="C53" s="5" t="s">
        <v>241</v>
      </c>
      <c r="D53" s="5" t="s">
        <v>19</v>
      </c>
      <c r="E53" s="5" t="s">
        <v>13</v>
      </c>
      <c r="F53" s="18">
        <f t="shared" si="12"/>
        <v>98400000</v>
      </c>
      <c r="G53" s="104">
        <v>45292</v>
      </c>
      <c r="H53" s="101">
        <v>45657</v>
      </c>
      <c r="I53" s="34">
        <v>8200000</v>
      </c>
      <c r="J53" s="34">
        <v>8200000</v>
      </c>
      <c r="K53" s="34">
        <v>8200000</v>
      </c>
      <c r="L53" s="34">
        <v>8200000</v>
      </c>
      <c r="M53" s="34">
        <v>8200000</v>
      </c>
      <c r="N53" s="34">
        <v>8200000</v>
      </c>
      <c r="O53" s="34">
        <v>8200000</v>
      </c>
      <c r="P53" s="34">
        <v>8200000</v>
      </c>
      <c r="Q53" s="34">
        <v>8200000</v>
      </c>
      <c r="R53" s="34">
        <v>8200000</v>
      </c>
      <c r="S53" s="34">
        <v>8200000</v>
      </c>
      <c r="T53" s="34">
        <v>8200000</v>
      </c>
      <c r="U53" s="31">
        <f t="shared" si="13"/>
        <v>98400000</v>
      </c>
      <c r="V53" s="31">
        <f t="shared" si="16"/>
        <v>103320000</v>
      </c>
      <c r="W53" s="31">
        <f>V53*1.05</f>
        <v>108486000</v>
      </c>
      <c r="X53" s="48" t="s">
        <v>149</v>
      </c>
      <c r="Y53" s="48" t="s">
        <v>158</v>
      </c>
    </row>
    <row r="54" spans="1:25" ht="54" customHeight="1" x14ac:dyDescent="0.2">
      <c r="A54" s="20" t="s">
        <v>10</v>
      </c>
      <c r="B54" s="19" t="s">
        <v>89</v>
      </c>
      <c r="C54" s="5" t="s">
        <v>172</v>
      </c>
      <c r="D54" s="5" t="s">
        <v>19</v>
      </c>
      <c r="E54" s="5" t="s">
        <v>14</v>
      </c>
      <c r="F54" s="18">
        <f t="shared" si="12"/>
        <v>39148000</v>
      </c>
      <c r="G54" s="104">
        <v>45352</v>
      </c>
      <c r="H54" s="101">
        <v>45657</v>
      </c>
      <c r="I54" s="35">
        <v>0</v>
      </c>
      <c r="J54" s="35">
        <v>0</v>
      </c>
      <c r="K54" s="35">
        <v>19574000</v>
      </c>
      <c r="L54" s="35">
        <v>0</v>
      </c>
      <c r="M54" s="35">
        <v>0</v>
      </c>
      <c r="N54" s="35">
        <v>0</v>
      </c>
      <c r="O54" s="35">
        <v>0</v>
      </c>
      <c r="P54" s="35">
        <v>19574000</v>
      </c>
      <c r="Q54" s="35">
        <v>0</v>
      </c>
      <c r="R54" s="35">
        <v>0</v>
      </c>
      <c r="S54" s="35">
        <v>0</v>
      </c>
      <c r="T54" s="35">
        <v>0</v>
      </c>
      <c r="U54" s="31">
        <f t="shared" si="13"/>
        <v>39148000</v>
      </c>
      <c r="V54" s="31">
        <f t="shared" si="16"/>
        <v>41105400</v>
      </c>
      <c r="W54" s="31">
        <f>V54*1.05</f>
        <v>43160670</v>
      </c>
      <c r="X54" s="48" t="s">
        <v>149</v>
      </c>
      <c r="Y54" s="48" t="s">
        <v>171</v>
      </c>
    </row>
    <row r="55" spans="1:25" ht="36" x14ac:dyDescent="0.2">
      <c r="A55" s="20" t="s">
        <v>10</v>
      </c>
      <c r="B55" s="6" t="s">
        <v>242</v>
      </c>
      <c r="C55" s="5" t="s">
        <v>243</v>
      </c>
      <c r="D55" s="5" t="s">
        <v>19</v>
      </c>
      <c r="E55" s="5" t="s">
        <v>13</v>
      </c>
      <c r="F55" s="41">
        <f t="shared" si="12"/>
        <v>80000000</v>
      </c>
      <c r="G55" s="104">
        <v>45352</v>
      </c>
      <c r="H55" s="101">
        <v>45657</v>
      </c>
      <c r="I55" s="34">
        <v>0</v>
      </c>
      <c r="J55" s="34">
        <v>0</v>
      </c>
      <c r="K55" s="34">
        <v>8000000</v>
      </c>
      <c r="L55" s="34">
        <v>8000000</v>
      </c>
      <c r="M55" s="34">
        <v>8000000</v>
      </c>
      <c r="N55" s="34">
        <v>8000000</v>
      </c>
      <c r="O55" s="34">
        <v>8000000</v>
      </c>
      <c r="P55" s="34">
        <v>8000000</v>
      </c>
      <c r="Q55" s="34">
        <v>8000000</v>
      </c>
      <c r="R55" s="34">
        <v>8000000</v>
      </c>
      <c r="S55" s="34">
        <v>8000000</v>
      </c>
      <c r="T55" s="34">
        <v>8000000</v>
      </c>
      <c r="U55" s="31">
        <f t="shared" si="13"/>
        <v>80000000</v>
      </c>
      <c r="V55" s="31">
        <f t="shared" si="16"/>
        <v>84000000</v>
      </c>
      <c r="W55" s="31">
        <f t="shared" ref="W55:W115" si="17">V55*1.05</f>
        <v>88200000</v>
      </c>
      <c r="X55" s="48" t="s">
        <v>149</v>
      </c>
      <c r="Y55" s="48" t="s">
        <v>179</v>
      </c>
    </row>
    <row r="56" spans="1:25" ht="36" x14ac:dyDescent="0.2">
      <c r="A56" s="20" t="s">
        <v>10</v>
      </c>
      <c r="B56" s="6" t="s">
        <v>244</v>
      </c>
      <c r="C56" s="5" t="s">
        <v>245</v>
      </c>
      <c r="D56" s="5" t="s">
        <v>19</v>
      </c>
      <c r="E56" s="5" t="s">
        <v>13</v>
      </c>
      <c r="F56" s="18">
        <f t="shared" si="12"/>
        <v>19000000</v>
      </c>
      <c r="G56" s="104">
        <v>45413</v>
      </c>
      <c r="H56" s="101">
        <v>45657</v>
      </c>
      <c r="I56" s="34">
        <v>0</v>
      </c>
      <c r="J56" s="34">
        <v>0</v>
      </c>
      <c r="K56" s="34">
        <v>0</v>
      </c>
      <c r="L56" s="34">
        <v>0</v>
      </c>
      <c r="M56" s="34">
        <v>9500000</v>
      </c>
      <c r="N56" s="34">
        <v>0</v>
      </c>
      <c r="O56" s="34">
        <v>9500000</v>
      </c>
      <c r="P56" s="34">
        <v>0</v>
      </c>
      <c r="Q56" s="34">
        <v>0</v>
      </c>
      <c r="R56" s="34">
        <v>0</v>
      </c>
      <c r="S56" s="34">
        <v>0</v>
      </c>
      <c r="T56" s="34">
        <v>0</v>
      </c>
      <c r="U56" s="31">
        <f t="shared" si="13"/>
        <v>19000000</v>
      </c>
      <c r="V56" s="31">
        <f t="shared" si="16"/>
        <v>19950000</v>
      </c>
      <c r="W56" s="31">
        <f t="shared" si="17"/>
        <v>20947500</v>
      </c>
      <c r="X56" s="48" t="s">
        <v>178</v>
      </c>
      <c r="Y56" s="48"/>
    </row>
    <row r="57" spans="1:25" ht="12.75" x14ac:dyDescent="0.2">
      <c r="A57" s="20" t="s">
        <v>10</v>
      </c>
      <c r="B57" s="6" t="s">
        <v>178</v>
      </c>
      <c r="C57" s="5" t="s">
        <v>157</v>
      </c>
      <c r="D57" s="5" t="s">
        <v>19</v>
      </c>
      <c r="E57" s="5" t="s">
        <v>14</v>
      </c>
      <c r="F57" s="41">
        <f t="shared" si="12"/>
        <v>10000000</v>
      </c>
      <c r="G57" s="104">
        <v>45505</v>
      </c>
      <c r="H57" s="101">
        <v>45657</v>
      </c>
      <c r="I57" s="42">
        <v>0</v>
      </c>
      <c r="J57" s="42">
        <v>0</v>
      </c>
      <c r="K57" s="42">
        <v>0</v>
      </c>
      <c r="L57" s="42">
        <v>0</v>
      </c>
      <c r="M57" s="42">
        <v>0</v>
      </c>
      <c r="N57" s="42">
        <v>0</v>
      </c>
      <c r="O57" s="42">
        <v>0</v>
      </c>
      <c r="P57" s="42">
        <v>5000000</v>
      </c>
      <c r="Q57" s="42">
        <v>0</v>
      </c>
      <c r="R57" s="42">
        <v>0</v>
      </c>
      <c r="S57" s="42">
        <v>5000000</v>
      </c>
      <c r="T57" s="42">
        <v>0</v>
      </c>
      <c r="U57" s="31">
        <f t="shared" si="13"/>
        <v>10000000</v>
      </c>
      <c r="V57" s="31">
        <f t="shared" si="16"/>
        <v>10500000</v>
      </c>
      <c r="W57" s="31">
        <f t="shared" si="17"/>
        <v>11025000</v>
      </c>
      <c r="X57" s="48" t="s">
        <v>149</v>
      </c>
      <c r="Y57" s="48"/>
    </row>
    <row r="58" spans="1:25" ht="12.75" x14ac:dyDescent="0.2">
      <c r="A58" s="20" t="s">
        <v>10</v>
      </c>
      <c r="B58" s="5" t="s">
        <v>82</v>
      </c>
      <c r="C58" s="5" t="s">
        <v>115</v>
      </c>
      <c r="D58" s="5" t="s">
        <v>19</v>
      </c>
      <c r="E58" s="5" t="s">
        <v>14</v>
      </c>
      <c r="F58" s="18">
        <f t="shared" si="12"/>
        <v>6000000</v>
      </c>
      <c r="G58" s="104">
        <v>45292</v>
      </c>
      <c r="H58" s="101">
        <v>45657</v>
      </c>
      <c r="I58" s="34">
        <v>500000</v>
      </c>
      <c r="J58" s="34">
        <v>500000</v>
      </c>
      <c r="K58" s="34">
        <v>500000</v>
      </c>
      <c r="L58" s="34">
        <v>500000</v>
      </c>
      <c r="M58" s="34">
        <v>500000</v>
      </c>
      <c r="N58" s="34">
        <v>500000</v>
      </c>
      <c r="O58" s="34">
        <v>500000</v>
      </c>
      <c r="P58" s="34">
        <v>500000</v>
      </c>
      <c r="Q58" s="34">
        <v>500000</v>
      </c>
      <c r="R58" s="34">
        <v>500000</v>
      </c>
      <c r="S58" s="34">
        <v>500000</v>
      </c>
      <c r="T58" s="34">
        <v>500000</v>
      </c>
      <c r="U58" s="31">
        <f t="shared" si="13"/>
        <v>6000000</v>
      </c>
      <c r="V58" s="31">
        <f t="shared" si="16"/>
        <v>6300000</v>
      </c>
      <c r="W58" s="31">
        <f t="shared" si="17"/>
        <v>6615000</v>
      </c>
      <c r="X58" s="48" t="s">
        <v>149</v>
      </c>
      <c r="Y58" s="48"/>
    </row>
    <row r="59" spans="1:25" ht="24" x14ac:dyDescent="0.2">
      <c r="A59" s="20" t="s">
        <v>10</v>
      </c>
      <c r="B59" s="5" t="s">
        <v>82</v>
      </c>
      <c r="C59" s="5" t="s">
        <v>116</v>
      </c>
      <c r="D59" s="5" t="s">
        <v>19</v>
      </c>
      <c r="E59" s="5" t="s">
        <v>14</v>
      </c>
      <c r="F59" s="18">
        <f t="shared" si="12"/>
        <v>48000000</v>
      </c>
      <c r="G59" s="104">
        <v>45292</v>
      </c>
      <c r="H59" s="101">
        <v>45657</v>
      </c>
      <c r="I59" s="34">
        <v>4000000</v>
      </c>
      <c r="J59" s="34">
        <v>4000000</v>
      </c>
      <c r="K59" s="34">
        <v>4000000</v>
      </c>
      <c r="L59" s="34">
        <v>4000000</v>
      </c>
      <c r="M59" s="34">
        <v>4000000</v>
      </c>
      <c r="N59" s="34">
        <v>4000000</v>
      </c>
      <c r="O59" s="34">
        <v>4000000</v>
      </c>
      <c r="P59" s="34">
        <v>4000000</v>
      </c>
      <c r="Q59" s="34">
        <v>4000000</v>
      </c>
      <c r="R59" s="34">
        <v>4000000</v>
      </c>
      <c r="S59" s="34">
        <v>4000000</v>
      </c>
      <c r="T59" s="34">
        <v>4000000</v>
      </c>
      <c r="U59" s="31">
        <f t="shared" si="13"/>
        <v>48000000</v>
      </c>
      <c r="V59" s="31">
        <f t="shared" si="16"/>
        <v>50400000</v>
      </c>
      <c r="W59" s="31">
        <f t="shared" si="17"/>
        <v>52920000</v>
      </c>
      <c r="X59" s="48" t="s">
        <v>149</v>
      </c>
      <c r="Y59" s="48" t="s">
        <v>159</v>
      </c>
    </row>
    <row r="60" spans="1:25" ht="36" x14ac:dyDescent="0.2">
      <c r="A60" s="14" t="s">
        <v>10</v>
      </c>
      <c r="B60" s="5" t="s">
        <v>82</v>
      </c>
      <c r="C60" s="5" t="s">
        <v>117</v>
      </c>
      <c r="D60" s="5" t="s">
        <v>19</v>
      </c>
      <c r="E60" s="5" t="s">
        <v>14</v>
      </c>
      <c r="F60" s="18">
        <f t="shared" si="12"/>
        <v>12900000</v>
      </c>
      <c r="G60" s="104">
        <v>45292</v>
      </c>
      <c r="H60" s="101">
        <v>45657</v>
      </c>
      <c r="I60" s="33">
        <v>1075000</v>
      </c>
      <c r="J60" s="33">
        <v>1075000</v>
      </c>
      <c r="K60" s="33">
        <v>1075000</v>
      </c>
      <c r="L60" s="33">
        <v>1075000</v>
      </c>
      <c r="M60" s="33">
        <v>1075000</v>
      </c>
      <c r="N60" s="33">
        <v>1075000</v>
      </c>
      <c r="O60" s="33">
        <v>1075000</v>
      </c>
      <c r="P60" s="33">
        <v>1075000</v>
      </c>
      <c r="Q60" s="33">
        <v>1075000</v>
      </c>
      <c r="R60" s="33">
        <v>1075000</v>
      </c>
      <c r="S60" s="33">
        <v>1075000</v>
      </c>
      <c r="T60" s="33">
        <v>1075000</v>
      </c>
      <c r="U60" s="31">
        <f t="shared" si="13"/>
        <v>12900000</v>
      </c>
      <c r="V60" s="31">
        <f t="shared" si="16"/>
        <v>13545000</v>
      </c>
      <c r="W60" s="31">
        <f t="shared" si="17"/>
        <v>14222250</v>
      </c>
      <c r="X60" s="48" t="s">
        <v>181</v>
      </c>
      <c r="Y60" s="48"/>
    </row>
    <row r="61" spans="1:25" x14ac:dyDescent="0.2">
      <c r="A61" s="14" t="s">
        <v>10</v>
      </c>
      <c r="B61" s="5" t="s">
        <v>144</v>
      </c>
      <c r="C61" s="5" t="s">
        <v>118</v>
      </c>
      <c r="D61" s="5" t="s">
        <v>19</v>
      </c>
      <c r="E61" s="5" t="s">
        <v>14</v>
      </c>
      <c r="F61" s="18">
        <f t="shared" si="12"/>
        <v>10064000</v>
      </c>
      <c r="G61" s="104">
        <v>45292</v>
      </c>
      <c r="H61" s="101">
        <v>45657</v>
      </c>
      <c r="I61" s="33">
        <v>0</v>
      </c>
      <c r="J61" s="33">
        <v>0</v>
      </c>
      <c r="K61" s="33">
        <v>0</v>
      </c>
      <c r="L61" s="33">
        <v>0</v>
      </c>
      <c r="M61" s="33">
        <v>0</v>
      </c>
      <c r="N61" s="33">
        <v>0</v>
      </c>
      <c r="O61" s="33">
        <v>0</v>
      </c>
      <c r="P61" s="33">
        <v>0</v>
      </c>
      <c r="Q61" s="33">
        <v>0</v>
      </c>
      <c r="R61" s="33">
        <v>10064000</v>
      </c>
      <c r="S61" s="33">
        <v>0</v>
      </c>
      <c r="T61" s="33">
        <v>0</v>
      </c>
      <c r="U61" s="31">
        <f t="shared" si="13"/>
        <v>10064000</v>
      </c>
      <c r="V61" s="31">
        <f t="shared" si="16"/>
        <v>10567200</v>
      </c>
      <c r="W61" s="31">
        <f t="shared" si="17"/>
        <v>11095560</v>
      </c>
      <c r="X61" s="48" t="s">
        <v>182</v>
      </c>
      <c r="Y61" s="48"/>
    </row>
    <row r="62" spans="1:25" ht="24" x14ac:dyDescent="0.2">
      <c r="A62" s="14" t="s">
        <v>10</v>
      </c>
      <c r="B62" s="5" t="s">
        <v>91</v>
      </c>
      <c r="C62" s="5" t="s">
        <v>119</v>
      </c>
      <c r="D62" s="5" t="s">
        <v>19</v>
      </c>
      <c r="E62" s="5" t="s">
        <v>13</v>
      </c>
      <c r="F62" s="18">
        <f t="shared" si="12"/>
        <v>143580000</v>
      </c>
      <c r="G62" s="104">
        <v>45292</v>
      </c>
      <c r="H62" s="101">
        <v>45657</v>
      </c>
      <c r="I62" s="33">
        <v>11965000</v>
      </c>
      <c r="J62" s="33">
        <v>11965000</v>
      </c>
      <c r="K62" s="33">
        <v>11965000</v>
      </c>
      <c r="L62" s="33">
        <v>11965000</v>
      </c>
      <c r="M62" s="33">
        <v>11965000</v>
      </c>
      <c r="N62" s="33">
        <v>11965000</v>
      </c>
      <c r="O62" s="33">
        <v>11965000</v>
      </c>
      <c r="P62" s="33">
        <v>11965000</v>
      </c>
      <c r="Q62" s="33">
        <v>11965000</v>
      </c>
      <c r="R62" s="33">
        <v>11965000</v>
      </c>
      <c r="S62" s="33">
        <v>11965000</v>
      </c>
      <c r="T62" s="33">
        <v>11965000</v>
      </c>
      <c r="U62" s="31">
        <f t="shared" si="13"/>
        <v>143580000</v>
      </c>
      <c r="V62" s="31">
        <f t="shared" si="16"/>
        <v>150759000</v>
      </c>
      <c r="W62" s="31">
        <f t="shared" si="17"/>
        <v>158296950</v>
      </c>
      <c r="X62" s="48" t="s">
        <v>148</v>
      </c>
      <c r="Y62" s="48"/>
    </row>
    <row r="63" spans="1:25" ht="24" x14ac:dyDescent="0.2">
      <c r="A63" s="14" t="s">
        <v>10</v>
      </c>
      <c r="B63" s="5" t="s">
        <v>92</v>
      </c>
      <c r="C63" s="5" t="s">
        <v>120</v>
      </c>
      <c r="D63" s="5" t="s">
        <v>19</v>
      </c>
      <c r="E63" s="5" t="s">
        <v>14</v>
      </c>
      <c r="F63" s="18">
        <f t="shared" si="12"/>
        <v>18586000</v>
      </c>
      <c r="G63" s="104">
        <v>45597</v>
      </c>
      <c r="H63" s="101">
        <v>45657</v>
      </c>
      <c r="I63" s="33">
        <v>0</v>
      </c>
      <c r="J63" s="33">
        <v>0</v>
      </c>
      <c r="K63" s="33">
        <v>0</v>
      </c>
      <c r="L63" s="33">
        <v>0</v>
      </c>
      <c r="M63" s="33">
        <v>0</v>
      </c>
      <c r="N63" s="33">
        <v>0</v>
      </c>
      <c r="O63" s="33">
        <v>0</v>
      </c>
      <c r="P63" s="33">
        <v>0</v>
      </c>
      <c r="Q63" s="33">
        <v>0</v>
      </c>
      <c r="R63" s="33">
        <v>0</v>
      </c>
      <c r="S63" s="33">
        <v>9293000</v>
      </c>
      <c r="T63" s="33">
        <v>9293000</v>
      </c>
      <c r="U63" s="31">
        <f t="shared" si="13"/>
        <v>18586000</v>
      </c>
      <c r="V63" s="31">
        <f t="shared" si="16"/>
        <v>19515300</v>
      </c>
      <c r="W63" s="31">
        <f t="shared" si="17"/>
        <v>20491065</v>
      </c>
      <c r="X63" s="48" t="s">
        <v>149</v>
      </c>
      <c r="Y63" s="48"/>
    </row>
    <row r="64" spans="1:25" ht="24" x14ac:dyDescent="0.2">
      <c r="A64" s="14" t="s">
        <v>10</v>
      </c>
      <c r="B64" s="5" t="s">
        <v>93</v>
      </c>
      <c r="C64" s="5" t="s">
        <v>121</v>
      </c>
      <c r="D64" s="5" t="s">
        <v>19</v>
      </c>
      <c r="E64" s="5" t="s">
        <v>13</v>
      </c>
      <c r="F64" s="18">
        <f t="shared" si="12"/>
        <v>31500000</v>
      </c>
      <c r="G64" s="104">
        <v>45383</v>
      </c>
      <c r="H64" s="101">
        <v>45657</v>
      </c>
      <c r="I64" s="33">
        <v>0</v>
      </c>
      <c r="J64" s="33">
        <v>0</v>
      </c>
      <c r="K64" s="33">
        <v>0</v>
      </c>
      <c r="L64" s="33">
        <v>3500000</v>
      </c>
      <c r="M64" s="33">
        <v>3500000</v>
      </c>
      <c r="N64" s="33">
        <v>3500000</v>
      </c>
      <c r="O64" s="33">
        <v>3500000</v>
      </c>
      <c r="P64" s="33">
        <v>3500000</v>
      </c>
      <c r="Q64" s="33">
        <v>3500000</v>
      </c>
      <c r="R64" s="33">
        <v>3500000</v>
      </c>
      <c r="S64" s="33">
        <v>3500000</v>
      </c>
      <c r="T64" s="33">
        <v>3500000</v>
      </c>
      <c r="U64" s="31">
        <f t="shared" si="13"/>
        <v>31500000</v>
      </c>
      <c r="V64" s="31">
        <f t="shared" si="16"/>
        <v>33075000</v>
      </c>
      <c r="W64" s="31">
        <f t="shared" si="17"/>
        <v>34728750</v>
      </c>
      <c r="X64" s="48" t="s">
        <v>149</v>
      </c>
      <c r="Y64" s="48"/>
    </row>
    <row r="65" spans="1:25" ht="48" x14ac:dyDescent="0.2">
      <c r="A65" s="14" t="s">
        <v>10</v>
      </c>
      <c r="B65" s="5" t="s">
        <v>94</v>
      </c>
      <c r="C65" s="5" t="s">
        <v>246</v>
      </c>
      <c r="D65" s="5" t="s">
        <v>19</v>
      </c>
      <c r="E65" s="5" t="s">
        <v>13</v>
      </c>
      <c r="F65" s="18">
        <f t="shared" si="12"/>
        <v>56000000</v>
      </c>
      <c r="G65" s="104">
        <v>45352</v>
      </c>
      <c r="H65" s="101">
        <v>45657</v>
      </c>
      <c r="I65" s="34">
        <v>0</v>
      </c>
      <c r="J65" s="34">
        <v>0</v>
      </c>
      <c r="K65" s="34">
        <v>28000000</v>
      </c>
      <c r="L65" s="34">
        <v>0</v>
      </c>
      <c r="M65" s="34">
        <v>0</v>
      </c>
      <c r="N65" s="34">
        <v>0</v>
      </c>
      <c r="O65" s="34">
        <v>0</v>
      </c>
      <c r="P65" s="34">
        <v>0</v>
      </c>
      <c r="Q65" s="34">
        <v>28000000</v>
      </c>
      <c r="R65" s="34">
        <v>0</v>
      </c>
      <c r="S65" s="34">
        <v>0</v>
      </c>
      <c r="T65" s="34">
        <v>0</v>
      </c>
      <c r="U65" s="31">
        <f t="shared" si="13"/>
        <v>56000000</v>
      </c>
      <c r="V65" s="31">
        <f t="shared" si="16"/>
        <v>58800000</v>
      </c>
      <c r="W65" s="31">
        <f t="shared" si="17"/>
        <v>61740000</v>
      </c>
      <c r="X65" s="48" t="s">
        <v>149</v>
      </c>
      <c r="Y65" s="48"/>
    </row>
    <row r="66" spans="1:25" ht="24" x14ac:dyDescent="0.2">
      <c r="A66" s="20" t="s">
        <v>10</v>
      </c>
      <c r="B66" s="6" t="s">
        <v>95</v>
      </c>
      <c r="C66" s="5" t="s">
        <v>122</v>
      </c>
      <c r="D66" s="5" t="s">
        <v>19</v>
      </c>
      <c r="E66" s="5" t="s">
        <v>14</v>
      </c>
      <c r="F66" s="18">
        <f t="shared" si="12"/>
        <v>30870000</v>
      </c>
      <c r="G66" s="104">
        <v>45352</v>
      </c>
      <c r="H66" s="101">
        <v>45657</v>
      </c>
      <c r="I66" s="34">
        <v>0</v>
      </c>
      <c r="J66" s="34">
        <v>0</v>
      </c>
      <c r="K66" s="34">
        <v>15435000</v>
      </c>
      <c r="L66" s="34">
        <v>0</v>
      </c>
      <c r="M66" s="34">
        <v>0</v>
      </c>
      <c r="N66" s="34">
        <v>0</v>
      </c>
      <c r="O66" s="34">
        <v>0</v>
      </c>
      <c r="P66" s="34">
        <v>15435000</v>
      </c>
      <c r="Q66" s="34">
        <v>0</v>
      </c>
      <c r="R66" s="34">
        <v>0</v>
      </c>
      <c r="S66" s="34">
        <v>0</v>
      </c>
      <c r="T66" s="34">
        <v>0</v>
      </c>
      <c r="U66" s="31">
        <f t="shared" si="13"/>
        <v>30870000</v>
      </c>
      <c r="V66" s="31">
        <f t="shared" si="16"/>
        <v>32413500</v>
      </c>
      <c r="W66" s="31">
        <f t="shared" si="17"/>
        <v>34034175</v>
      </c>
      <c r="X66" s="48" t="s">
        <v>149</v>
      </c>
      <c r="Y66" s="48"/>
    </row>
    <row r="67" spans="1:25" ht="12.75" x14ac:dyDescent="0.2">
      <c r="A67" s="20" t="s">
        <v>10</v>
      </c>
      <c r="B67" s="6" t="s">
        <v>96</v>
      </c>
      <c r="C67" s="5" t="s">
        <v>123</v>
      </c>
      <c r="D67" s="5" t="s">
        <v>19</v>
      </c>
      <c r="E67" s="5" t="s">
        <v>13</v>
      </c>
      <c r="F67" s="18">
        <f t="shared" si="12"/>
        <v>117000000</v>
      </c>
      <c r="G67" s="104">
        <v>45292</v>
      </c>
      <c r="H67" s="101">
        <v>45657</v>
      </c>
      <c r="I67" s="34">
        <v>0</v>
      </c>
      <c r="J67" s="34">
        <v>13000000</v>
      </c>
      <c r="K67" s="34">
        <v>0</v>
      </c>
      <c r="L67" s="34">
        <v>0</v>
      </c>
      <c r="M67" s="34">
        <v>13000000</v>
      </c>
      <c r="N67" s="34">
        <v>13000000</v>
      </c>
      <c r="O67" s="34">
        <v>13000000</v>
      </c>
      <c r="P67" s="34">
        <v>13000000</v>
      </c>
      <c r="Q67" s="34">
        <v>13000000</v>
      </c>
      <c r="R67" s="34">
        <v>13000000</v>
      </c>
      <c r="S67" s="34">
        <v>13000000</v>
      </c>
      <c r="T67" s="34">
        <v>13000000</v>
      </c>
      <c r="U67" s="31">
        <f t="shared" si="13"/>
        <v>117000000</v>
      </c>
      <c r="V67" s="31">
        <f t="shared" si="16"/>
        <v>122850000</v>
      </c>
      <c r="W67" s="31">
        <f t="shared" si="17"/>
        <v>128992500</v>
      </c>
      <c r="X67" s="48" t="s">
        <v>178</v>
      </c>
      <c r="Y67" s="48"/>
    </row>
    <row r="68" spans="1:25" ht="24" x14ac:dyDescent="0.2">
      <c r="A68" s="20" t="s">
        <v>10</v>
      </c>
      <c r="B68" s="6" t="s">
        <v>97</v>
      </c>
      <c r="C68" s="5" t="s">
        <v>124</v>
      </c>
      <c r="D68" s="5" t="s">
        <v>19</v>
      </c>
      <c r="E68" s="5" t="s">
        <v>14</v>
      </c>
      <c r="F68" s="18">
        <f t="shared" si="12"/>
        <v>82018600</v>
      </c>
      <c r="G68" s="104">
        <v>45292</v>
      </c>
      <c r="H68" s="101">
        <v>45657</v>
      </c>
      <c r="I68" s="34">
        <v>6463000</v>
      </c>
      <c r="J68" s="34">
        <v>6463000</v>
      </c>
      <c r="K68" s="34">
        <v>6463000</v>
      </c>
      <c r="L68" s="34">
        <v>6463000</v>
      </c>
      <c r="M68" s="34">
        <v>10925600</v>
      </c>
      <c r="N68" s="34">
        <v>6463000</v>
      </c>
      <c r="O68" s="34">
        <v>6463000</v>
      </c>
      <c r="P68" s="34">
        <v>6463000</v>
      </c>
      <c r="Q68" s="34">
        <v>6463000</v>
      </c>
      <c r="R68" s="34">
        <v>6463000</v>
      </c>
      <c r="S68" s="34">
        <v>6463000</v>
      </c>
      <c r="T68" s="34">
        <v>6463000</v>
      </c>
      <c r="U68" s="31">
        <f t="shared" si="13"/>
        <v>82018600</v>
      </c>
      <c r="V68" s="31">
        <f t="shared" si="16"/>
        <v>86119530</v>
      </c>
      <c r="W68" s="31">
        <f t="shared" si="17"/>
        <v>90425506.5</v>
      </c>
      <c r="X68" s="48" t="s">
        <v>149</v>
      </c>
      <c r="Y68" s="48"/>
    </row>
    <row r="69" spans="1:25" ht="24" x14ac:dyDescent="0.2">
      <c r="A69" s="20" t="s">
        <v>10</v>
      </c>
      <c r="B69" s="6" t="s">
        <v>82</v>
      </c>
      <c r="C69" s="5" t="s">
        <v>125</v>
      </c>
      <c r="D69" s="5" t="s">
        <v>19</v>
      </c>
      <c r="E69" s="5" t="s">
        <v>14</v>
      </c>
      <c r="F69" s="41">
        <f t="shared" si="12"/>
        <v>35000000</v>
      </c>
      <c r="G69" s="104">
        <v>45352</v>
      </c>
      <c r="H69" s="101">
        <v>45657</v>
      </c>
      <c r="I69" s="34">
        <v>0</v>
      </c>
      <c r="J69" s="34">
        <v>0</v>
      </c>
      <c r="K69" s="34">
        <v>3500000</v>
      </c>
      <c r="L69" s="34">
        <v>3500000</v>
      </c>
      <c r="M69" s="34">
        <v>3500000</v>
      </c>
      <c r="N69" s="34">
        <v>3500000</v>
      </c>
      <c r="O69" s="34">
        <v>3500000</v>
      </c>
      <c r="P69" s="34">
        <v>3500000</v>
      </c>
      <c r="Q69" s="34">
        <v>3500000</v>
      </c>
      <c r="R69" s="34">
        <v>3500000</v>
      </c>
      <c r="S69" s="34">
        <v>3500000</v>
      </c>
      <c r="T69" s="34">
        <v>3500000</v>
      </c>
      <c r="U69" s="31">
        <f t="shared" si="13"/>
        <v>35000000</v>
      </c>
      <c r="V69" s="31">
        <f t="shared" si="16"/>
        <v>36750000</v>
      </c>
      <c r="W69" s="31">
        <f t="shared" si="17"/>
        <v>38587500</v>
      </c>
      <c r="X69" s="48" t="s">
        <v>149</v>
      </c>
      <c r="Y69" s="48"/>
    </row>
    <row r="70" spans="1:25" ht="24" x14ac:dyDescent="0.2">
      <c r="A70" s="20" t="s">
        <v>10</v>
      </c>
      <c r="B70" s="6" t="s">
        <v>98</v>
      </c>
      <c r="C70" s="5" t="s">
        <v>126</v>
      </c>
      <c r="D70" s="5" t="s">
        <v>19</v>
      </c>
      <c r="E70" s="5" t="s">
        <v>14</v>
      </c>
      <c r="F70" s="18">
        <f t="shared" si="12"/>
        <v>52971800</v>
      </c>
      <c r="G70" s="104">
        <v>45292</v>
      </c>
      <c r="H70" s="101">
        <v>45657</v>
      </c>
      <c r="I70" s="34">
        <v>3789200</v>
      </c>
      <c r="J70" s="34">
        <v>3789200</v>
      </c>
      <c r="K70" s="34">
        <v>3789200</v>
      </c>
      <c r="L70" s="34">
        <v>4623000</v>
      </c>
      <c r="M70" s="34">
        <v>8789200</v>
      </c>
      <c r="N70" s="34">
        <v>3789200</v>
      </c>
      <c r="O70" s="34">
        <v>4623000</v>
      </c>
      <c r="P70" s="34">
        <v>3789200</v>
      </c>
      <c r="Q70" s="34">
        <v>4623000</v>
      </c>
      <c r="R70" s="34">
        <v>3789200</v>
      </c>
      <c r="S70" s="34">
        <v>3789200</v>
      </c>
      <c r="T70" s="34">
        <v>3789200</v>
      </c>
      <c r="U70" s="31">
        <f t="shared" si="13"/>
        <v>52971800</v>
      </c>
      <c r="V70" s="31">
        <f t="shared" si="16"/>
        <v>55620390</v>
      </c>
      <c r="W70" s="31">
        <f t="shared" si="17"/>
        <v>58401409.5</v>
      </c>
      <c r="X70" s="48" t="s">
        <v>149</v>
      </c>
      <c r="Y70" s="48"/>
    </row>
    <row r="71" spans="1:25" ht="12.75" x14ac:dyDescent="0.2">
      <c r="A71" s="20" t="s">
        <v>10</v>
      </c>
      <c r="B71" s="6" t="s">
        <v>178</v>
      </c>
      <c r="C71" s="5" t="s">
        <v>247</v>
      </c>
      <c r="D71" s="5" t="s">
        <v>19</v>
      </c>
      <c r="E71" s="5" t="s">
        <v>14</v>
      </c>
      <c r="F71" s="18">
        <f t="shared" si="12"/>
        <v>27000000</v>
      </c>
      <c r="G71" s="104">
        <v>45292</v>
      </c>
      <c r="H71" s="101">
        <v>45657</v>
      </c>
      <c r="I71" s="34">
        <v>0</v>
      </c>
      <c r="J71" s="34">
        <v>0</v>
      </c>
      <c r="K71" s="34">
        <v>0</v>
      </c>
      <c r="L71" s="34">
        <v>3000000</v>
      </c>
      <c r="M71" s="34">
        <v>3000000</v>
      </c>
      <c r="N71" s="34">
        <v>3000000</v>
      </c>
      <c r="O71" s="34">
        <v>3000000</v>
      </c>
      <c r="P71" s="34">
        <v>3000000</v>
      </c>
      <c r="Q71" s="34">
        <v>3000000</v>
      </c>
      <c r="R71" s="34">
        <v>3000000</v>
      </c>
      <c r="S71" s="34">
        <v>3000000</v>
      </c>
      <c r="T71" s="34">
        <v>3000000</v>
      </c>
      <c r="U71" s="31">
        <f t="shared" si="13"/>
        <v>27000000</v>
      </c>
      <c r="V71" s="31">
        <f t="shared" si="16"/>
        <v>28350000</v>
      </c>
      <c r="W71" s="31">
        <f t="shared" si="17"/>
        <v>29767500</v>
      </c>
      <c r="X71" s="48" t="s">
        <v>149</v>
      </c>
      <c r="Y71" s="48"/>
    </row>
    <row r="72" spans="1:25" ht="12.75" x14ac:dyDescent="0.2">
      <c r="A72" s="20" t="s">
        <v>10</v>
      </c>
      <c r="B72" s="6" t="s">
        <v>99</v>
      </c>
      <c r="C72" s="5" t="s">
        <v>151</v>
      </c>
      <c r="D72" s="5" t="s">
        <v>19</v>
      </c>
      <c r="E72" s="5" t="s">
        <v>14</v>
      </c>
      <c r="F72" s="18">
        <f t="shared" si="12"/>
        <v>45470400</v>
      </c>
      <c r="G72" s="104">
        <v>45292</v>
      </c>
      <c r="H72" s="101">
        <v>45657</v>
      </c>
      <c r="I72" s="34">
        <v>3789200</v>
      </c>
      <c r="J72" s="34">
        <v>3789200</v>
      </c>
      <c r="K72" s="34">
        <v>3789200</v>
      </c>
      <c r="L72" s="34">
        <v>3789200</v>
      </c>
      <c r="M72" s="34">
        <v>3789200</v>
      </c>
      <c r="N72" s="34">
        <v>3789200</v>
      </c>
      <c r="O72" s="34">
        <v>3789200</v>
      </c>
      <c r="P72" s="34">
        <v>3789200</v>
      </c>
      <c r="Q72" s="34">
        <v>3789200</v>
      </c>
      <c r="R72" s="34">
        <v>3789200</v>
      </c>
      <c r="S72" s="34">
        <v>3789200</v>
      </c>
      <c r="T72" s="34">
        <v>3789200</v>
      </c>
      <c r="U72" s="31">
        <f t="shared" si="13"/>
        <v>45470400</v>
      </c>
      <c r="V72" s="31">
        <f t="shared" si="16"/>
        <v>47743920</v>
      </c>
      <c r="W72" s="31">
        <f t="shared" si="17"/>
        <v>50131116</v>
      </c>
      <c r="X72" s="48" t="s">
        <v>149</v>
      </c>
      <c r="Y72" s="48"/>
    </row>
    <row r="73" spans="1:25" ht="12.75" x14ac:dyDescent="0.2">
      <c r="A73" s="20" t="s">
        <v>10</v>
      </c>
      <c r="B73" s="6" t="s">
        <v>82</v>
      </c>
      <c r="C73" s="5" t="s">
        <v>127</v>
      </c>
      <c r="D73" s="5" t="s">
        <v>19</v>
      </c>
      <c r="E73" s="5" t="s">
        <v>14</v>
      </c>
      <c r="F73" s="18">
        <f t="shared" si="12"/>
        <v>6000000</v>
      </c>
      <c r="G73" s="104">
        <v>45292</v>
      </c>
      <c r="H73" s="101">
        <v>45657</v>
      </c>
      <c r="I73" s="34">
        <v>500000</v>
      </c>
      <c r="J73" s="34">
        <v>500000</v>
      </c>
      <c r="K73" s="34">
        <v>500000</v>
      </c>
      <c r="L73" s="34">
        <v>500000</v>
      </c>
      <c r="M73" s="34">
        <v>500000</v>
      </c>
      <c r="N73" s="34">
        <v>500000</v>
      </c>
      <c r="O73" s="34">
        <v>500000</v>
      </c>
      <c r="P73" s="34">
        <v>500000</v>
      </c>
      <c r="Q73" s="34">
        <v>500000</v>
      </c>
      <c r="R73" s="34">
        <v>500000</v>
      </c>
      <c r="S73" s="34">
        <v>500000</v>
      </c>
      <c r="T73" s="34">
        <v>500000</v>
      </c>
      <c r="U73" s="31">
        <f t="shared" si="13"/>
        <v>6000000</v>
      </c>
      <c r="V73" s="31">
        <f t="shared" si="16"/>
        <v>6300000</v>
      </c>
      <c r="W73" s="31">
        <f t="shared" si="17"/>
        <v>6615000</v>
      </c>
      <c r="X73" s="48" t="s">
        <v>149</v>
      </c>
      <c r="Y73" s="48" t="s">
        <v>183</v>
      </c>
    </row>
    <row r="74" spans="1:25" ht="12.75" x14ac:dyDescent="0.2">
      <c r="A74" s="20" t="s">
        <v>10</v>
      </c>
      <c r="B74" s="6" t="s">
        <v>248</v>
      </c>
      <c r="C74" s="5" t="s">
        <v>128</v>
      </c>
      <c r="D74" s="5" t="s">
        <v>19</v>
      </c>
      <c r="E74" s="5" t="s">
        <v>13</v>
      </c>
      <c r="F74" s="18">
        <f t="shared" si="12"/>
        <v>3270000</v>
      </c>
      <c r="G74" s="104">
        <v>45292</v>
      </c>
      <c r="H74" s="101">
        <v>45657</v>
      </c>
      <c r="I74" s="34">
        <v>1090000</v>
      </c>
      <c r="J74" s="34">
        <v>0</v>
      </c>
      <c r="K74" s="34">
        <v>0</v>
      </c>
      <c r="L74" s="34">
        <v>0</v>
      </c>
      <c r="M74" s="34">
        <v>0</v>
      </c>
      <c r="N74" s="34">
        <v>1090000</v>
      </c>
      <c r="O74" s="34">
        <v>0</v>
      </c>
      <c r="P74" s="34">
        <v>0</v>
      </c>
      <c r="Q74" s="34">
        <v>0</v>
      </c>
      <c r="R74" s="34">
        <v>1090000</v>
      </c>
      <c r="S74" s="34">
        <v>0</v>
      </c>
      <c r="T74" s="34">
        <v>0</v>
      </c>
      <c r="U74" s="31">
        <f t="shared" si="13"/>
        <v>3270000</v>
      </c>
      <c r="V74" s="31">
        <f t="shared" si="16"/>
        <v>3433500</v>
      </c>
      <c r="W74" s="31">
        <f t="shared" si="17"/>
        <v>3605175</v>
      </c>
      <c r="X74" s="48" t="s">
        <v>149</v>
      </c>
      <c r="Y74" s="48"/>
    </row>
    <row r="75" spans="1:25" ht="36" x14ac:dyDescent="0.2">
      <c r="A75" s="20" t="s">
        <v>10</v>
      </c>
      <c r="B75" s="19" t="s">
        <v>93</v>
      </c>
      <c r="C75" s="5" t="s">
        <v>249</v>
      </c>
      <c r="D75" s="5" t="s">
        <v>19</v>
      </c>
      <c r="E75" s="5" t="s">
        <v>14</v>
      </c>
      <c r="F75" s="41">
        <f t="shared" si="12"/>
        <v>12000000</v>
      </c>
      <c r="G75" s="104">
        <v>45413</v>
      </c>
      <c r="H75" s="101">
        <v>45657</v>
      </c>
      <c r="I75" s="35">
        <v>0</v>
      </c>
      <c r="J75" s="35">
        <v>0</v>
      </c>
      <c r="K75" s="35">
        <v>0</v>
      </c>
      <c r="L75" s="35">
        <v>0</v>
      </c>
      <c r="M75" s="35">
        <v>6000000</v>
      </c>
      <c r="N75" s="35">
        <v>0</v>
      </c>
      <c r="O75" s="35">
        <v>6000000</v>
      </c>
      <c r="P75" s="35">
        <v>0</v>
      </c>
      <c r="Q75" s="35">
        <v>0</v>
      </c>
      <c r="R75" s="35">
        <v>0</v>
      </c>
      <c r="S75" s="35">
        <v>0</v>
      </c>
      <c r="T75" s="35">
        <v>0</v>
      </c>
      <c r="U75" s="31">
        <f t="shared" si="13"/>
        <v>12000000</v>
      </c>
      <c r="V75" s="31">
        <f t="shared" si="16"/>
        <v>12600000</v>
      </c>
      <c r="W75" s="31">
        <f t="shared" si="17"/>
        <v>13230000</v>
      </c>
      <c r="X75" s="48" t="s">
        <v>149</v>
      </c>
      <c r="Y75" s="48"/>
    </row>
    <row r="76" spans="1:25" ht="24" x14ac:dyDescent="0.2">
      <c r="A76" s="20" t="s">
        <v>10</v>
      </c>
      <c r="B76" s="19" t="s">
        <v>100</v>
      </c>
      <c r="C76" s="5" t="s">
        <v>129</v>
      </c>
      <c r="D76" s="5" t="s">
        <v>19</v>
      </c>
      <c r="E76" s="5" t="s">
        <v>14</v>
      </c>
      <c r="F76" s="41">
        <f t="shared" si="12"/>
        <v>4285000</v>
      </c>
      <c r="G76" s="104">
        <v>45292</v>
      </c>
      <c r="H76" s="101">
        <v>45657</v>
      </c>
      <c r="I76" s="35">
        <v>0</v>
      </c>
      <c r="J76" s="35">
        <v>0</v>
      </c>
      <c r="K76" s="35">
        <v>428500</v>
      </c>
      <c r="L76" s="35">
        <v>428500</v>
      </c>
      <c r="M76" s="35">
        <v>428500</v>
      </c>
      <c r="N76" s="35">
        <v>428500</v>
      </c>
      <c r="O76" s="35">
        <v>428500</v>
      </c>
      <c r="P76" s="35">
        <v>428500</v>
      </c>
      <c r="Q76" s="35">
        <v>428500</v>
      </c>
      <c r="R76" s="35">
        <v>428500</v>
      </c>
      <c r="S76" s="35">
        <v>428500</v>
      </c>
      <c r="T76" s="35">
        <v>428500</v>
      </c>
      <c r="U76" s="31">
        <f t="shared" si="13"/>
        <v>4285000</v>
      </c>
      <c r="V76" s="31">
        <f t="shared" si="16"/>
        <v>4499250</v>
      </c>
      <c r="W76" s="31">
        <f t="shared" si="17"/>
        <v>4724212.5</v>
      </c>
      <c r="X76" s="48" t="s">
        <v>149</v>
      </c>
      <c r="Y76" s="48"/>
    </row>
    <row r="77" spans="1:25" ht="12.75" x14ac:dyDescent="0.2">
      <c r="A77" s="20" t="s">
        <v>10</v>
      </c>
      <c r="B77" s="19" t="s">
        <v>101</v>
      </c>
      <c r="C77" s="5" t="s">
        <v>130</v>
      </c>
      <c r="D77" s="5" t="s">
        <v>19</v>
      </c>
      <c r="E77" s="5" t="s">
        <v>14</v>
      </c>
      <c r="F77" s="41">
        <f t="shared" si="12"/>
        <v>1000000</v>
      </c>
      <c r="G77" s="104">
        <v>45536</v>
      </c>
      <c r="H77" s="101">
        <v>45657</v>
      </c>
      <c r="I77" s="35">
        <v>0</v>
      </c>
      <c r="J77" s="35">
        <v>0</v>
      </c>
      <c r="K77" s="35">
        <v>0</v>
      </c>
      <c r="L77" s="35">
        <v>0</v>
      </c>
      <c r="M77" s="35">
        <v>0</v>
      </c>
      <c r="N77" s="35">
        <v>0</v>
      </c>
      <c r="O77" s="35">
        <v>0</v>
      </c>
      <c r="P77" s="35">
        <v>0</v>
      </c>
      <c r="Q77" s="35">
        <v>1000000</v>
      </c>
      <c r="R77" s="35">
        <v>0</v>
      </c>
      <c r="S77" s="35">
        <v>0</v>
      </c>
      <c r="T77" s="35">
        <v>0</v>
      </c>
      <c r="U77" s="31">
        <f t="shared" si="13"/>
        <v>1000000</v>
      </c>
      <c r="V77" s="31">
        <f t="shared" si="16"/>
        <v>1050000</v>
      </c>
      <c r="W77" s="31">
        <f t="shared" si="17"/>
        <v>1102500</v>
      </c>
      <c r="X77" s="48" t="s">
        <v>149</v>
      </c>
      <c r="Y77" s="48"/>
    </row>
    <row r="78" spans="1:25" ht="12.75" x14ac:dyDescent="0.2">
      <c r="A78" s="20" t="s">
        <v>10</v>
      </c>
      <c r="B78" s="19" t="s">
        <v>250</v>
      </c>
      <c r="C78" s="5" t="s">
        <v>251</v>
      </c>
      <c r="D78" s="5" t="s">
        <v>19</v>
      </c>
      <c r="E78" s="5" t="s">
        <v>14</v>
      </c>
      <c r="F78" s="41">
        <f t="shared" si="12"/>
        <v>15000000</v>
      </c>
      <c r="G78" s="104">
        <v>45505</v>
      </c>
      <c r="H78" s="101">
        <v>45657</v>
      </c>
      <c r="I78" s="35">
        <v>0</v>
      </c>
      <c r="J78" s="35">
        <v>0</v>
      </c>
      <c r="K78" s="35">
        <v>0</v>
      </c>
      <c r="L78" s="35">
        <v>0</v>
      </c>
      <c r="M78" s="35">
        <v>0</v>
      </c>
      <c r="N78" s="35">
        <v>0</v>
      </c>
      <c r="O78" s="35">
        <v>0</v>
      </c>
      <c r="P78" s="35">
        <v>7500000</v>
      </c>
      <c r="Q78" s="35">
        <v>0</v>
      </c>
      <c r="R78" s="35">
        <v>7500000</v>
      </c>
      <c r="S78" s="35">
        <v>0</v>
      </c>
      <c r="T78" s="35">
        <v>0</v>
      </c>
      <c r="U78" s="31">
        <f t="shared" si="13"/>
        <v>15000000</v>
      </c>
      <c r="V78" s="31">
        <f t="shared" si="16"/>
        <v>15750000</v>
      </c>
      <c r="W78" s="31">
        <f t="shared" si="17"/>
        <v>16537500</v>
      </c>
      <c r="X78" s="48" t="s">
        <v>149</v>
      </c>
      <c r="Y78" s="48"/>
    </row>
    <row r="79" spans="1:25" ht="12.75" x14ac:dyDescent="0.2">
      <c r="A79" s="20" t="s">
        <v>10</v>
      </c>
      <c r="B79" s="19" t="s">
        <v>102</v>
      </c>
      <c r="C79" s="5" t="s">
        <v>184</v>
      </c>
      <c r="D79" s="5" t="s">
        <v>19</v>
      </c>
      <c r="E79" s="5" t="s">
        <v>14</v>
      </c>
      <c r="F79" s="41">
        <f t="shared" si="12"/>
        <v>3450000</v>
      </c>
      <c r="G79" s="104">
        <v>45383</v>
      </c>
      <c r="H79" s="101">
        <v>45657</v>
      </c>
      <c r="I79" s="35">
        <v>0</v>
      </c>
      <c r="J79" s="35">
        <v>0</v>
      </c>
      <c r="K79" s="35">
        <v>0</v>
      </c>
      <c r="L79" s="35">
        <v>1150000</v>
      </c>
      <c r="M79" s="35">
        <v>0</v>
      </c>
      <c r="N79" s="35">
        <v>0</v>
      </c>
      <c r="O79" s="35">
        <v>0</v>
      </c>
      <c r="P79" s="35">
        <v>1150000</v>
      </c>
      <c r="Q79" s="35">
        <v>0</v>
      </c>
      <c r="R79" s="35">
        <v>0</v>
      </c>
      <c r="S79" s="35">
        <v>0</v>
      </c>
      <c r="T79" s="35">
        <v>1150000</v>
      </c>
      <c r="U79" s="31">
        <f t="shared" si="13"/>
        <v>3450000</v>
      </c>
      <c r="V79" s="31">
        <f t="shared" si="16"/>
        <v>3622500</v>
      </c>
      <c r="W79" s="31">
        <f t="shared" si="17"/>
        <v>3803625</v>
      </c>
      <c r="X79" s="48" t="s">
        <v>149</v>
      </c>
      <c r="Y79" s="48"/>
    </row>
    <row r="80" spans="1:25" ht="24" x14ac:dyDescent="0.2">
      <c r="A80" s="20" t="s">
        <v>10</v>
      </c>
      <c r="B80" s="19" t="s">
        <v>178</v>
      </c>
      <c r="C80" s="5" t="s">
        <v>131</v>
      </c>
      <c r="D80" s="5" t="s">
        <v>19</v>
      </c>
      <c r="E80" s="5" t="s">
        <v>14</v>
      </c>
      <c r="F80" s="41">
        <f t="shared" si="12"/>
        <v>9000000</v>
      </c>
      <c r="G80" s="104">
        <v>45292</v>
      </c>
      <c r="H80" s="101">
        <v>45381</v>
      </c>
      <c r="I80" s="35">
        <v>3000000</v>
      </c>
      <c r="J80" s="35">
        <v>3000000</v>
      </c>
      <c r="K80" s="35">
        <v>3000000</v>
      </c>
      <c r="L80" s="35"/>
      <c r="M80" s="35"/>
      <c r="N80" s="35"/>
      <c r="O80" s="35"/>
      <c r="P80" s="35"/>
      <c r="Q80" s="35"/>
      <c r="R80" s="35"/>
      <c r="S80" s="35"/>
      <c r="T80" s="35"/>
      <c r="U80" s="31">
        <f t="shared" si="13"/>
        <v>9000000</v>
      </c>
      <c r="V80" s="31">
        <f t="shared" si="16"/>
        <v>9450000</v>
      </c>
      <c r="W80" s="31">
        <f t="shared" si="17"/>
        <v>9922500</v>
      </c>
      <c r="X80" s="48" t="s">
        <v>168</v>
      </c>
      <c r="Y80" s="48"/>
    </row>
    <row r="81" spans="1:25" ht="12.75" x14ac:dyDescent="0.2">
      <c r="A81" s="20" t="s">
        <v>10</v>
      </c>
      <c r="B81" s="19" t="s">
        <v>103</v>
      </c>
      <c r="C81" s="5" t="s">
        <v>252</v>
      </c>
      <c r="D81" s="5" t="s">
        <v>21</v>
      </c>
      <c r="E81" s="5" t="s">
        <v>14</v>
      </c>
      <c r="F81" s="41">
        <f t="shared" si="12"/>
        <v>9000000</v>
      </c>
      <c r="G81" s="104">
        <v>44986</v>
      </c>
      <c r="H81" s="101">
        <v>45657</v>
      </c>
      <c r="I81" s="35">
        <v>0</v>
      </c>
      <c r="J81" s="35">
        <v>0</v>
      </c>
      <c r="K81" s="35">
        <v>3000000</v>
      </c>
      <c r="L81" s="35">
        <v>0</v>
      </c>
      <c r="M81" s="35">
        <v>0</v>
      </c>
      <c r="N81" s="35">
        <v>0</v>
      </c>
      <c r="O81" s="35">
        <v>3000000</v>
      </c>
      <c r="P81" s="35">
        <v>0</v>
      </c>
      <c r="Q81" s="35">
        <v>0</v>
      </c>
      <c r="R81" s="35">
        <v>0</v>
      </c>
      <c r="S81" s="35">
        <v>3000000</v>
      </c>
      <c r="T81" s="35">
        <v>0</v>
      </c>
      <c r="U81" s="31">
        <f t="shared" si="13"/>
        <v>9000000</v>
      </c>
      <c r="V81" s="31">
        <f t="shared" si="16"/>
        <v>9450000</v>
      </c>
      <c r="W81" s="31">
        <f t="shared" si="17"/>
        <v>9922500</v>
      </c>
      <c r="X81" s="48" t="s">
        <v>149</v>
      </c>
      <c r="Y81" s="48"/>
    </row>
    <row r="82" spans="1:25" ht="36" x14ac:dyDescent="0.2">
      <c r="A82" s="20" t="s">
        <v>10</v>
      </c>
      <c r="B82" s="19" t="s">
        <v>103</v>
      </c>
      <c r="C82" s="5" t="s">
        <v>253</v>
      </c>
      <c r="D82" s="5" t="s">
        <v>21</v>
      </c>
      <c r="E82" s="5" t="s">
        <v>14</v>
      </c>
      <c r="F82" s="41">
        <f t="shared" si="12"/>
        <v>26400000</v>
      </c>
      <c r="G82" s="104">
        <v>45292</v>
      </c>
      <c r="H82" s="101">
        <v>45657</v>
      </c>
      <c r="I82" s="35">
        <v>2200000</v>
      </c>
      <c r="J82" s="35">
        <v>2200000</v>
      </c>
      <c r="K82" s="35">
        <v>2200000</v>
      </c>
      <c r="L82" s="35">
        <v>2200000</v>
      </c>
      <c r="M82" s="35">
        <v>2200000</v>
      </c>
      <c r="N82" s="35">
        <v>2200000</v>
      </c>
      <c r="O82" s="35">
        <v>2200000</v>
      </c>
      <c r="P82" s="35">
        <v>2200000</v>
      </c>
      <c r="Q82" s="35">
        <v>2200000</v>
      </c>
      <c r="R82" s="35">
        <v>2200000</v>
      </c>
      <c r="S82" s="35">
        <v>2200000</v>
      </c>
      <c r="T82" s="35">
        <v>2200000</v>
      </c>
      <c r="U82" s="31">
        <f t="shared" si="13"/>
        <v>26400000</v>
      </c>
      <c r="V82" s="31">
        <f t="shared" si="16"/>
        <v>27720000</v>
      </c>
      <c r="W82" s="31">
        <f t="shared" si="17"/>
        <v>29106000</v>
      </c>
      <c r="X82" s="48" t="s">
        <v>149</v>
      </c>
      <c r="Y82" s="48"/>
    </row>
    <row r="83" spans="1:25" ht="12.75" x14ac:dyDescent="0.2">
      <c r="A83" s="20" t="s">
        <v>10</v>
      </c>
      <c r="B83" s="19" t="s">
        <v>178</v>
      </c>
      <c r="C83" s="5" t="s">
        <v>132</v>
      </c>
      <c r="D83" s="5" t="s">
        <v>21</v>
      </c>
      <c r="E83" s="5" t="s">
        <v>14</v>
      </c>
      <c r="F83" s="41">
        <f t="shared" si="12"/>
        <v>10800000</v>
      </c>
      <c r="G83" s="104">
        <v>45292</v>
      </c>
      <c r="H83" s="101">
        <v>45657</v>
      </c>
      <c r="I83" s="35">
        <v>900000</v>
      </c>
      <c r="J83" s="35">
        <v>900000</v>
      </c>
      <c r="K83" s="35">
        <v>900000</v>
      </c>
      <c r="L83" s="35">
        <v>900000</v>
      </c>
      <c r="M83" s="35">
        <v>900000</v>
      </c>
      <c r="N83" s="35">
        <v>900000</v>
      </c>
      <c r="O83" s="35">
        <v>900000</v>
      </c>
      <c r="P83" s="35">
        <v>900000</v>
      </c>
      <c r="Q83" s="35">
        <v>900000</v>
      </c>
      <c r="R83" s="35">
        <v>900000</v>
      </c>
      <c r="S83" s="35">
        <v>900000</v>
      </c>
      <c r="T83" s="35">
        <v>900000</v>
      </c>
      <c r="U83" s="31">
        <f>SUM(I83:T83)</f>
        <v>10800000</v>
      </c>
      <c r="V83" s="31">
        <f t="shared" si="16"/>
        <v>11340000</v>
      </c>
      <c r="W83" s="31">
        <f t="shared" si="17"/>
        <v>11907000</v>
      </c>
      <c r="X83" s="48" t="s">
        <v>149</v>
      </c>
      <c r="Y83" s="48"/>
    </row>
    <row r="84" spans="1:25" ht="12.75" x14ac:dyDescent="0.2">
      <c r="A84" s="20" t="s">
        <v>10</v>
      </c>
      <c r="B84" s="19" t="s">
        <v>104</v>
      </c>
      <c r="C84" s="5" t="s">
        <v>133</v>
      </c>
      <c r="D84" s="5" t="s">
        <v>21</v>
      </c>
      <c r="E84" s="5" t="s">
        <v>14</v>
      </c>
      <c r="F84" s="41">
        <f t="shared" si="12"/>
        <v>1020000</v>
      </c>
      <c r="G84" s="104">
        <v>45292</v>
      </c>
      <c r="H84" s="101">
        <v>45657</v>
      </c>
      <c r="I84" s="35">
        <v>85000</v>
      </c>
      <c r="J84" s="35">
        <v>85000</v>
      </c>
      <c r="K84" s="35">
        <v>85000</v>
      </c>
      <c r="L84" s="35">
        <v>85000</v>
      </c>
      <c r="M84" s="35">
        <v>85000</v>
      </c>
      <c r="N84" s="35">
        <v>85000</v>
      </c>
      <c r="O84" s="35">
        <v>85000</v>
      </c>
      <c r="P84" s="35">
        <v>85000</v>
      </c>
      <c r="Q84" s="35">
        <v>85000</v>
      </c>
      <c r="R84" s="35">
        <v>85000</v>
      </c>
      <c r="S84" s="35">
        <v>85000</v>
      </c>
      <c r="T84" s="35">
        <v>85000</v>
      </c>
      <c r="U84" s="31">
        <f t="shared" si="13"/>
        <v>1020000</v>
      </c>
      <c r="V84" s="31">
        <f t="shared" si="16"/>
        <v>1071000</v>
      </c>
      <c r="W84" s="31">
        <f t="shared" si="17"/>
        <v>1124550</v>
      </c>
      <c r="X84" s="48" t="s">
        <v>149</v>
      </c>
      <c r="Y84" s="48"/>
    </row>
    <row r="85" spans="1:25" ht="20.45" customHeight="1" x14ac:dyDescent="0.2">
      <c r="A85" s="20" t="s">
        <v>10</v>
      </c>
      <c r="B85" s="19" t="s">
        <v>104</v>
      </c>
      <c r="C85" s="5" t="s">
        <v>134</v>
      </c>
      <c r="D85" s="5" t="s">
        <v>21</v>
      </c>
      <c r="E85" s="5" t="s">
        <v>14</v>
      </c>
      <c r="F85" s="18">
        <f t="shared" si="12"/>
        <v>2160000</v>
      </c>
      <c r="G85" s="104">
        <v>45292</v>
      </c>
      <c r="H85" s="101">
        <v>45657</v>
      </c>
      <c r="I85" s="35">
        <v>180000</v>
      </c>
      <c r="J85" s="35">
        <v>180000</v>
      </c>
      <c r="K85" s="35">
        <v>180000</v>
      </c>
      <c r="L85" s="35">
        <v>180000</v>
      </c>
      <c r="M85" s="35">
        <v>180000</v>
      </c>
      <c r="N85" s="35">
        <v>180000</v>
      </c>
      <c r="O85" s="35">
        <v>180000</v>
      </c>
      <c r="P85" s="35">
        <v>180000</v>
      </c>
      <c r="Q85" s="35">
        <v>180000</v>
      </c>
      <c r="R85" s="35">
        <v>180000</v>
      </c>
      <c r="S85" s="35">
        <v>180000</v>
      </c>
      <c r="T85" s="35">
        <v>180000</v>
      </c>
      <c r="U85" s="31">
        <f t="shared" si="13"/>
        <v>2160000</v>
      </c>
      <c r="V85" s="31">
        <f t="shared" si="16"/>
        <v>2268000</v>
      </c>
      <c r="W85" s="31">
        <f t="shared" si="17"/>
        <v>2381400</v>
      </c>
      <c r="X85" s="48" t="s">
        <v>149</v>
      </c>
      <c r="Y85" s="48"/>
    </row>
    <row r="86" spans="1:25" ht="12.75" x14ac:dyDescent="0.2">
      <c r="A86" s="20" t="s">
        <v>10</v>
      </c>
      <c r="B86" s="19" t="s">
        <v>104</v>
      </c>
      <c r="C86" s="5" t="s">
        <v>254</v>
      </c>
      <c r="D86" s="5" t="s">
        <v>21</v>
      </c>
      <c r="E86" s="5" t="s">
        <v>14</v>
      </c>
      <c r="F86" s="18">
        <f t="shared" si="12"/>
        <v>25200000</v>
      </c>
      <c r="G86" s="104">
        <v>45292</v>
      </c>
      <c r="H86" s="101">
        <v>45657</v>
      </c>
      <c r="I86" s="35">
        <v>2100000</v>
      </c>
      <c r="J86" s="35">
        <v>2100000</v>
      </c>
      <c r="K86" s="35">
        <v>2100000</v>
      </c>
      <c r="L86" s="35">
        <v>2100000</v>
      </c>
      <c r="M86" s="35">
        <v>2100000</v>
      </c>
      <c r="N86" s="35">
        <v>2100000</v>
      </c>
      <c r="O86" s="35">
        <v>2100000</v>
      </c>
      <c r="P86" s="35">
        <v>2100000</v>
      </c>
      <c r="Q86" s="35">
        <v>2100000</v>
      </c>
      <c r="R86" s="35">
        <v>2100000</v>
      </c>
      <c r="S86" s="35">
        <v>2100000</v>
      </c>
      <c r="T86" s="35">
        <v>2100000</v>
      </c>
      <c r="U86" s="31">
        <f t="shared" si="13"/>
        <v>25200000</v>
      </c>
      <c r="V86" s="31">
        <f t="shared" si="16"/>
        <v>26460000</v>
      </c>
      <c r="W86" s="31">
        <f t="shared" si="17"/>
        <v>27783000</v>
      </c>
      <c r="X86" s="48" t="s">
        <v>149</v>
      </c>
      <c r="Y86" s="48"/>
    </row>
    <row r="87" spans="1:25" ht="22.5" customHeight="1" x14ac:dyDescent="0.2">
      <c r="A87" s="20" t="s">
        <v>10</v>
      </c>
      <c r="B87" s="19" t="s">
        <v>255</v>
      </c>
      <c r="C87" s="5" t="s">
        <v>256</v>
      </c>
      <c r="D87" s="5" t="s">
        <v>21</v>
      </c>
      <c r="E87" s="5" t="s">
        <v>14</v>
      </c>
      <c r="F87" s="18">
        <f t="shared" si="12"/>
        <v>2000000</v>
      </c>
      <c r="G87" s="104">
        <v>45383</v>
      </c>
      <c r="H87" s="101">
        <v>45657</v>
      </c>
      <c r="I87" s="35">
        <v>0</v>
      </c>
      <c r="J87" s="35">
        <v>0</v>
      </c>
      <c r="K87" s="35">
        <v>0</v>
      </c>
      <c r="L87" s="35">
        <v>2000000</v>
      </c>
      <c r="M87" s="35">
        <v>0</v>
      </c>
      <c r="N87" s="35">
        <v>0</v>
      </c>
      <c r="O87" s="35">
        <v>0</v>
      </c>
      <c r="P87" s="35">
        <v>0</v>
      </c>
      <c r="Q87" s="35">
        <v>0</v>
      </c>
      <c r="R87" s="35">
        <v>0</v>
      </c>
      <c r="S87" s="35">
        <v>0</v>
      </c>
      <c r="T87" s="35">
        <v>0</v>
      </c>
      <c r="U87" s="31">
        <f t="shared" si="13"/>
        <v>2000000</v>
      </c>
      <c r="V87" s="31">
        <f t="shared" si="16"/>
        <v>2100000</v>
      </c>
      <c r="W87" s="31">
        <f t="shared" si="17"/>
        <v>2205000</v>
      </c>
      <c r="X87" s="48" t="s">
        <v>149</v>
      </c>
      <c r="Y87" s="48"/>
    </row>
    <row r="88" spans="1:25" ht="12.75" x14ac:dyDescent="0.2">
      <c r="A88" s="20" t="s">
        <v>10</v>
      </c>
      <c r="B88" s="19" t="s">
        <v>105</v>
      </c>
      <c r="C88" s="5" t="s">
        <v>136</v>
      </c>
      <c r="D88" s="5" t="s">
        <v>21</v>
      </c>
      <c r="E88" s="5" t="s">
        <v>14</v>
      </c>
      <c r="F88" s="18">
        <f t="shared" si="12"/>
        <v>10500000</v>
      </c>
      <c r="G88" s="104">
        <v>45292</v>
      </c>
      <c r="H88" s="101">
        <v>45657</v>
      </c>
      <c r="I88" s="35">
        <v>7000000</v>
      </c>
      <c r="J88" s="35">
        <v>0</v>
      </c>
      <c r="K88" s="35">
        <v>0</v>
      </c>
      <c r="L88" s="35">
        <v>0</v>
      </c>
      <c r="M88" s="35">
        <v>0</v>
      </c>
      <c r="N88" s="35">
        <v>0</v>
      </c>
      <c r="O88" s="35">
        <v>0</v>
      </c>
      <c r="P88" s="35">
        <v>3500000</v>
      </c>
      <c r="Q88" s="35">
        <v>0</v>
      </c>
      <c r="R88" s="35">
        <v>0</v>
      </c>
      <c r="S88" s="35">
        <v>0</v>
      </c>
      <c r="T88" s="35">
        <v>0</v>
      </c>
      <c r="U88" s="31">
        <f t="shared" si="13"/>
        <v>10500000</v>
      </c>
      <c r="V88" s="31">
        <f t="shared" si="16"/>
        <v>11025000</v>
      </c>
      <c r="W88" s="31">
        <f t="shared" si="17"/>
        <v>11576250</v>
      </c>
      <c r="X88" s="48" t="s">
        <v>149</v>
      </c>
      <c r="Y88" s="48"/>
    </row>
    <row r="89" spans="1:25" ht="12.75" x14ac:dyDescent="0.2">
      <c r="A89" s="20" t="s">
        <v>10</v>
      </c>
      <c r="B89" s="19" t="s">
        <v>178</v>
      </c>
      <c r="C89" s="5" t="s">
        <v>221</v>
      </c>
      <c r="D89" s="5" t="s">
        <v>19</v>
      </c>
      <c r="E89" s="5" t="s">
        <v>14</v>
      </c>
      <c r="F89" s="18">
        <f t="shared" si="12"/>
        <v>15000000</v>
      </c>
      <c r="G89" s="104">
        <v>45352</v>
      </c>
      <c r="H89" s="101">
        <v>45657</v>
      </c>
      <c r="I89" s="35">
        <v>0</v>
      </c>
      <c r="J89" s="35">
        <v>0</v>
      </c>
      <c r="K89" s="35">
        <v>5000000</v>
      </c>
      <c r="L89" s="35">
        <v>0</v>
      </c>
      <c r="M89" s="35">
        <v>0</v>
      </c>
      <c r="N89" s="35">
        <v>5000000</v>
      </c>
      <c r="O89" s="35">
        <v>0</v>
      </c>
      <c r="P89" s="35">
        <v>0</v>
      </c>
      <c r="Q89" s="35">
        <v>0</v>
      </c>
      <c r="R89" s="35">
        <v>5000000</v>
      </c>
      <c r="S89" s="35">
        <v>0</v>
      </c>
      <c r="T89" s="35">
        <v>0</v>
      </c>
      <c r="U89" s="31">
        <f t="shared" si="13"/>
        <v>15000000</v>
      </c>
      <c r="V89" s="31">
        <f t="shared" si="16"/>
        <v>15750000</v>
      </c>
      <c r="W89" s="31">
        <f t="shared" si="17"/>
        <v>16537500</v>
      </c>
      <c r="X89" s="48" t="s">
        <v>149</v>
      </c>
      <c r="Y89" s="48"/>
    </row>
    <row r="90" spans="1:25" ht="24" x14ac:dyDescent="0.2">
      <c r="A90" s="20" t="s">
        <v>10</v>
      </c>
      <c r="B90" s="5" t="s">
        <v>94</v>
      </c>
      <c r="C90" s="5" t="s">
        <v>257</v>
      </c>
      <c r="D90" s="5" t="s">
        <v>19</v>
      </c>
      <c r="E90" s="5" t="s">
        <v>13</v>
      </c>
      <c r="F90" s="41">
        <f>U90</f>
        <v>65000000</v>
      </c>
      <c r="G90" s="104">
        <v>45292</v>
      </c>
      <c r="H90" s="101">
        <v>45657</v>
      </c>
      <c r="I90" s="65">
        <v>0</v>
      </c>
      <c r="J90" s="65">
        <v>0</v>
      </c>
      <c r="K90" s="65">
        <v>16250000</v>
      </c>
      <c r="L90" s="65">
        <v>0</v>
      </c>
      <c r="M90" s="65">
        <v>0</v>
      </c>
      <c r="N90" s="65">
        <v>16250000</v>
      </c>
      <c r="O90" s="65">
        <v>0</v>
      </c>
      <c r="P90" s="33">
        <v>0</v>
      </c>
      <c r="Q90" s="65">
        <v>16250000</v>
      </c>
      <c r="R90" s="33">
        <v>0</v>
      </c>
      <c r="S90" s="33">
        <v>0</v>
      </c>
      <c r="T90" s="65">
        <v>16250000</v>
      </c>
      <c r="U90" s="31">
        <f t="shared" ref="U90" si="18">SUM(I90:T90)</f>
        <v>65000000</v>
      </c>
      <c r="V90" s="31">
        <f t="shared" si="16"/>
        <v>68250000</v>
      </c>
      <c r="W90" s="32">
        <f t="shared" si="17"/>
        <v>71662500</v>
      </c>
      <c r="X90" s="47" t="s">
        <v>149</v>
      </c>
      <c r="Y90" s="47"/>
    </row>
    <row r="91" spans="1:25" x14ac:dyDescent="0.2">
      <c r="A91" s="20" t="s">
        <v>10</v>
      </c>
      <c r="B91" s="51" t="s">
        <v>74</v>
      </c>
      <c r="C91" s="25" t="s">
        <v>61</v>
      </c>
      <c r="D91" s="17" t="s">
        <v>18</v>
      </c>
      <c r="E91" s="17" t="s">
        <v>14</v>
      </c>
      <c r="F91" s="68">
        <f t="shared" ref="F91:F101" si="19">U91</f>
        <v>216422885.52000007</v>
      </c>
      <c r="G91" s="104">
        <v>45292</v>
      </c>
      <c r="H91" s="101">
        <v>45657</v>
      </c>
      <c r="I91" s="36">
        <v>18035240.460000001</v>
      </c>
      <c r="J91" s="36">
        <v>18035240.460000001</v>
      </c>
      <c r="K91" s="36">
        <v>18035240.460000001</v>
      </c>
      <c r="L91" s="36">
        <v>18035240.460000001</v>
      </c>
      <c r="M91" s="36">
        <v>18035240.460000001</v>
      </c>
      <c r="N91" s="36">
        <v>18035240.460000001</v>
      </c>
      <c r="O91" s="36">
        <v>18035240.460000001</v>
      </c>
      <c r="P91" s="36">
        <v>18035240.460000001</v>
      </c>
      <c r="Q91" s="36">
        <v>18035240.460000001</v>
      </c>
      <c r="R91" s="36">
        <v>18035240.460000001</v>
      </c>
      <c r="S91" s="36">
        <v>18035240.460000001</v>
      </c>
      <c r="T91" s="36">
        <v>18035240.460000001</v>
      </c>
      <c r="U91" s="31">
        <f t="shared" ref="U91:U101" si="20">SUM(I91:T91)</f>
        <v>216422885.52000007</v>
      </c>
      <c r="V91" s="31">
        <f t="shared" si="16"/>
        <v>227244029.79600009</v>
      </c>
      <c r="W91" s="32">
        <f t="shared" si="17"/>
        <v>238606231.2858001</v>
      </c>
      <c r="X91" s="47" t="s">
        <v>149</v>
      </c>
      <c r="Y91" s="47"/>
    </row>
    <row r="92" spans="1:25" x14ac:dyDescent="0.2">
      <c r="A92" s="20" t="s">
        <v>10</v>
      </c>
      <c r="B92" s="51" t="s">
        <v>74</v>
      </c>
      <c r="C92" s="25" t="s">
        <v>62</v>
      </c>
      <c r="D92" s="17" t="s">
        <v>18</v>
      </c>
      <c r="E92" s="17" t="s">
        <v>14</v>
      </c>
      <c r="F92" s="68">
        <f t="shared" si="19"/>
        <v>2215574.4</v>
      </c>
      <c r="G92" s="104">
        <v>45292</v>
      </c>
      <c r="H92" s="101">
        <v>45657</v>
      </c>
      <c r="I92" s="36">
        <v>184631.20000000004</v>
      </c>
      <c r="J92" s="36">
        <v>184631.20000000004</v>
      </c>
      <c r="K92" s="36">
        <v>184631.20000000004</v>
      </c>
      <c r="L92" s="36">
        <v>184631.20000000004</v>
      </c>
      <c r="M92" s="36">
        <v>184631.20000000004</v>
      </c>
      <c r="N92" s="36">
        <v>184631.20000000004</v>
      </c>
      <c r="O92" s="36">
        <v>184631.20000000004</v>
      </c>
      <c r="P92" s="36">
        <v>184631.20000000004</v>
      </c>
      <c r="Q92" s="36">
        <v>184631.20000000004</v>
      </c>
      <c r="R92" s="36">
        <v>184631.20000000004</v>
      </c>
      <c r="S92" s="36">
        <v>184631.20000000004</v>
      </c>
      <c r="T92" s="36">
        <v>184631.20000000004</v>
      </c>
      <c r="U92" s="31">
        <f t="shared" si="20"/>
        <v>2215574.4</v>
      </c>
      <c r="V92" s="31">
        <f t="shared" si="16"/>
        <v>2326353.12</v>
      </c>
      <c r="W92" s="32">
        <f t="shared" si="17"/>
        <v>2442670.7760000001</v>
      </c>
      <c r="X92" s="47" t="s">
        <v>149</v>
      </c>
      <c r="Y92" s="47"/>
    </row>
    <row r="93" spans="1:25" x14ac:dyDescent="0.2">
      <c r="A93" s="20" t="s">
        <v>10</v>
      </c>
      <c r="B93" s="52" t="s">
        <v>74</v>
      </c>
      <c r="C93" s="25" t="s">
        <v>63</v>
      </c>
      <c r="D93" s="17" t="s">
        <v>18</v>
      </c>
      <c r="E93" s="17" t="s">
        <v>14</v>
      </c>
      <c r="F93" s="68">
        <f t="shared" si="19"/>
        <v>4049452.7999999993</v>
      </c>
      <c r="G93" s="104">
        <v>45292</v>
      </c>
      <c r="H93" s="101">
        <v>45657</v>
      </c>
      <c r="I93" s="36">
        <v>337454.39999999997</v>
      </c>
      <c r="J93" s="36">
        <v>337454.39999999997</v>
      </c>
      <c r="K93" s="36">
        <v>337454.39999999997</v>
      </c>
      <c r="L93" s="36">
        <v>337454.39999999997</v>
      </c>
      <c r="M93" s="36">
        <v>337454.39999999997</v>
      </c>
      <c r="N93" s="36">
        <v>337454.39999999997</v>
      </c>
      <c r="O93" s="36">
        <v>337454.39999999997</v>
      </c>
      <c r="P93" s="36">
        <v>337454.39999999997</v>
      </c>
      <c r="Q93" s="36">
        <v>337454.39999999997</v>
      </c>
      <c r="R93" s="36">
        <v>337454.39999999997</v>
      </c>
      <c r="S93" s="36">
        <v>337454.39999999997</v>
      </c>
      <c r="T93" s="36">
        <v>337454.39999999997</v>
      </c>
      <c r="U93" s="31">
        <f t="shared" si="20"/>
        <v>4049452.7999999993</v>
      </c>
      <c r="V93" s="31">
        <f t="shared" si="16"/>
        <v>4251925.4399999995</v>
      </c>
      <c r="W93" s="32">
        <f t="shared" si="17"/>
        <v>4464521.7119999994</v>
      </c>
      <c r="X93" s="47" t="s">
        <v>149</v>
      </c>
      <c r="Y93" s="47"/>
    </row>
    <row r="94" spans="1:25" x14ac:dyDescent="0.2">
      <c r="A94" s="20" t="s">
        <v>10</v>
      </c>
      <c r="B94" s="52" t="s">
        <v>74</v>
      </c>
      <c r="C94" s="25" t="s">
        <v>64</v>
      </c>
      <c r="D94" s="17" t="s">
        <v>18</v>
      </c>
      <c r="E94" s="17" t="s">
        <v>14</v>
      </c>
      <c r="F94" s="68">
        <f t="shared" si="19"/>
        <v>3811080.6719999989</v>
      </c>
      <c r="G94" s="104">
        <v>45292</v>
      </c>
      <c r="H94" s="101">
        <v>45657</v>
      </c>
      <c r="I94" s="36">
        <v>317590.05599999998</v>
      </c>
      <c r="J94" s="36">
        <v>317590.05599999998</v>
      </c>
      <c r="K94" s="36">
        <v>317590.05599999998</v>
      </c>
      <c r="L94" s="36">
        <v>317590.05599999998</v>
      </c>
      <c r="M94" s="36">
        <v>317590.05599999998</v>
      </c>
      <c r="N94" s="36">
        <v>317590.05599999998</v>
      </c>
      <c r="O94" s="36">
        <v>317590.05599999998</v>
      </c>
      <c r="P94" s="36">
        <v>317590.05599999998</v>
      </c>
      <c r="Q94" s="36">
        <v>317590.05599999998</v>
      </c>
      <c r="R94" s="36">
        <v>317590.05599999998</v>
      </c>
      <c r="S94" s="36">
        <v>317590.05599999998</v>
      </c>
      <c r="T94" s="36">
        <v>317590.05599999998</v>
      </c>
      <c r="U94" s="31">
        <f t="shared" si="20"/>
        <v>3811080.6719999989</v>
      </c>
      <c r="V94" s="31">
        <f t="shared" si="16"/>
        <v>4001634.7055999991</v>
      </c>
      <c r="W94" s="32">
        <f t="shared" si="17"/>
        <v>4201716.4408799987</v>
      </c>
      <c r="X94" s="47" t="s">
        <v>149</v>
      </c>
      <c r="Y94" s="47"/>
    </row>
    <row r="95" spans="1:25" x14ac:dyDescent="0.2">
      <c r="A95" s="20" t="s">
        <v>10</v>
      </c>
      <c r="B95" s="52" t="s">
        <v>74</v>
      </c>
      <c r="C95" s="25" t="s">
        <v>238</v>
      </c>
      <c r="D95" s="17" t="s">
        <v>18</v>
      </c>
      <c r="E95" s="17" t="s">
        <v>14</v>
      </c>
      <c r="F95" s="68">
        <f t="shared" si="19"/>
        <v>18557326.059999999</v>
      </c>
      <c r="G95" s="104">
        <v>45292</v>
      </c>
      <c r="H95" s="101">
        <v>45657</v>
      </c>
      <c r="I95" s="36">
        <v>1546443.8383333331</v>
      </c>
      <c r="J95" s="36">
        <v>1546443.8383333331</v>
      </c>
      <c r="K95" s="36">
        <v>1546443.8383333331</v>
      </c>
      <c r="L95" s="36">
        <v>1546443.8383333331</v>
      </c>
      <c r="M95" s="36">
        <v>1546443.8383333331</v>
      </c>
      <c r="N95" s="36">
        <v>1546443.8383333331</v>
      </c>
      <c r="O95" s="36">
        <v>1546443.8383333331</v>
      </c>
      <c r="P95" s="36">
        <v>1546443.8383333331</v>
      </c>
      <c r="Q95" s="36">
        <v>1546443.8383333331</v>
      </c>
      <c r="R95" s="36">
        <v>1546443.8383333331</v>
      </c>
      <c r="S95" s="36">
        <v>1546443.8383333331</v>
      </c>
      <c r="T95" s="36">
        <v>1546443.8383333331</v>
      </c>
      <c r="U95" s="31">
        <f t="shared" si="20"/>
        <v>18557326.059999999</v>
      </c>
      <c r="V95" s="31">
        <f t="shared" si="16"/>
        <v>19485192.362999998</v>
      </c>
      <c r="W95" s="32">
        <f t="shared" si="17"/>
        <v>20459451.981149998</v>
      </c>
      <c r="X95" s="47" t="s">
        <v>149</v>
      </c>
      <c r="Y95" s="47"/>
    </row>
    <row r="96" spans="1:25" x14ac:dyDescent="0.2">
      <c r="A96" s="20" t="s">
        <v>10</v>
      </c>
      <c r="B96" s="52" t="s">
        <v>74</v>
      </c>
      <c r="C96" s="25" t="s">
        <v>65</v>
      </c>
      <c r="D96" s="17" t="s">
        <v>18</v>
      </c>
      <c r="E96" s="17" t="s">
        <v>14</v>
      </c>
      <c r="F96" s="68">
        <f t="shared" si="19"/>
        <v>2226879.1271999995</v>
      </c>
      <c r="G96" s="104">
        <v>45292</v>
      </c>
      <c r="H96" s="101">
        <v>45657</v>
      </c>
      <c r="I96" s="36">
        <v>185573.26060000001</v>
      </c>
      <c r="J96" s="36">
        <v>185573.26060000001</v>
      </c>
      <c r="K96" s="36">
        <v>185573.26060000001</v>
      </c>
      <c r="L96" s="36">
        <v>185573.26060000001</v>
      </c>
      <c r="M96" s="36">
        <v>185573.26060000001</v>
      </c>
      <c r="N96" s="36">
        <v>185573.26060000001</v>
      </c>
      <c r="O96" s="36">
        <v>185573.26060000001</v>
      </c>
      <c r="P96" s="36">
        <v>185573.26060000001</v>
      </c>
      <c r="Q96" s="36">
        <v>185573.26060000001</v>
      </c>
      <c r="R96" s="36">
        <v>185573.26060000001</v>
      </c>
      <c r="S96" s="36">
        <v>185573.26060000001</v>
      </c>
      <c r="T96" s="36">
        <v>185573.26060000001</v>
      </c>
      <c r="U96" s="31">
        <f t="shared" si="20"/>
        <v>2226879.1271999995</v>
      </c>
      <c r="V96" s="31">
        <f t="shared" si="16"/>
        <v>2338223.0835599997</v>
      </c>
      <c r="W96" s="32">
        <f t="shared" si="17"/>
        <v>2455134.2377379998</v>
      </c>
      <c r="X96" s="47" t="s">
        <v>149</v>
      </c>
      <c r="Y96" s="47"/>
    </row>
    <row r="97" spans="1:25" x14ac:dyDescent="0.2">
      <c r="A97" s="20" t="s">
        <v>10</v>
      </c>
      <c r="B97" s="52" t="s">
        <v>74</v>
      </c>
      <c r="C97" s="25" t="s">
        <v>66</v>
      </c>
      <c r="D97" s="17" t="s">
        <v>18</v>
      </c>
      <c r="E97" s="17" t="s">
        <v>14</v>
      </c>
      <c r="F97" s="68">
        <f t="shared" si="19"/>
        <v>9278663.0299999993</v>
      </c>
      <c r="G97" s="104">
        <v>45292</v>
      </c>
      <c r="H97" s="101">
        <v>45657</v>
      </c>
      <c r="I97" s="36">
        <v>773221.91916666657</v>
      </c>
      <c r="J97" s="36">
        <v>773221.91916666657</v>
      </c>
      <c r="K97" s="36">
        <v>773221.91916666657</v>
      </c>
      <c r="L97" s="36">
        <v>773221.91916666657</v>
      </c>
      <c r="M97" s="36">
        <v>773221.91916666657</v>
      </c>
      <c r="N97" s="36">
        <v>773221.91916666657</v>
      </c>
      <c r="O97" s="36">
        <v>773221.91916666657</v>
      </c>
      <c r="P97" s="36">
        <v>773221.91916666657</v>
      </c>
      <c r="Q97" s="36">
        <v>773221.91916666657</v>
      </c>
      <c r="R97" s="36">
        <v>773221.91916666657</v>
      </c>
      <c r="S97" s="36">
        <v>773221.91916666657</v>
      </c>
      <c r="T97" s="36">
        <v>773221.91916666657</v>
      </c>
      <c r="U97" s="31">
        <f t="shared" si="20"/>
        <v>9278663.0299999993</v>
      </c>
      <c r="V97" s="31">
        <f t="shared" si="16"/>
        <v>9742596.181499999</v>
      </c>
      <c r="W97" s="32">
        <f t="shared" si="17"/>
        <v>10229725.990574999</v>
      </c>
      <c r="X97" s="47" t="s">
        <v>149</v>
      </c>
      <c r="Y97" s="47"/>
    </row>
    <row r="98" spans="1:25" x14ac:dyDescent="0.2">
      <c r="A98" s="20" t="s">
        <v>10</v>
      </c>
      <c r="B98" s="52" t="s">
        <v>74</v>
      </c>
      <c r="C98" s="25" t="s">
        <v>67</v>
      </c>
      <c r="D98" s="17" t="s">
        <v>18</v>
      </c>
      <c r="E98" s="17" t="s">
        <v>14</v>
      </c>
      <c r="F98" s="68">
        <f t="shared" si="19"/>
        <v>9278663.0299999993</v>
      </c>
      <c r="G98" s="104">
        <v>45292</v>
      </c>
      <c r="H98" s="101">
        <v>45657</v>
      </c>
      <c r="I98" s="36">
        <v>773221.91916666657</v>
      </c>
      <c r="J98" s="36">
        <v>773221.91916666657</v>
      </c>
      <c r="K98" s="36">
        <v>773221.91916666657</v>
      </c>
      <c r="L98" s="36">
        <v>773221.91916666657</v>
      </c>
      <c r="M98" s="36">
        <v>773221.91916666657</v>
      </c>
      <c r="N98" s="36">
        <v>773221.91916666657</v>
      </c>
      <c r="O98" s="36">
        <v>773221.91916666657</v>
      </c>
      <c r="P98" s="36">
        <v>773221.91916666657</v>
      </c>
      <c r="Q98" s="36">
        <v>773221.91916666657</v>
      </c>
      <c r="R98" s="36">
        <v>773221.91916666657</v>
      </c>
      <c r="S98" s="36">
        <v>773221.91916666657</v>
      </c>
      <c r="T98" s="36">
        <v>773221.91916666657</v>
      </c>
      <c r="U98" s="31">
        <f t="shared" si="20"/>
        <v>9278663.0299999993</v>
      </c>
      <c r="V98" s="31">
        <f>U98*1.05</f>
        <v>9742596.181499999</v>
      </c>
      <c r="W98" s="32">
        <f t="shared" si="17"/>
        <v>10229725.990574999</v>
      </c>
      <c r="X98" s="47" t="s">
        <v>149</v>
      </c>
      <c r="Y98" s="47"/>
    </row>
    <row r="99" spans="1:25" x14ac:dyDescent="0.2">
      <c r="A99" s="20" t="s">
        <v>10</v>
      </c>
      <c r="B99" s="52" t="s">
        <v>74</v>
      </c>
      <c r="C99" s="25" t="s">
        <v>71</v>
      </c>
      <c r="D99" s="17" t="s">
        <v>18</v>
      </c>
      <c r="E99" s="17" t="s">
        <v>14</v>
      </c>
      <c r="F99" s="68">
        <f t="shared" si="19"/>
        <v>26236615.190399993</v>
      </c>
      <c r="G99" s="104">
        <v>45292</v>
      </c>
      <c r="H99" s="101">
        <v>45657</v>
      </c>
      <c r="I99" s="36">
        <v>2186384.5991999996</v>
      </c>
      <c r="J99" s="36">
        <v>2186384.5991999996</v>
      </c>
      <c r="K99" s="36">
        <v>2186384.5991999996</v>
      </c>
      <c r="L99" s="36">
        <v>2186384.5991999996</v>
      </c>
      <c r="M99" s="36">
        <v>2186384.5991999996</v>
      </c>
      <c r="N99" s="36">
        <v>2186384.5991999996</v>
      </c>
      <c r="O99" s="36">
        <v>2186384.5991999996</v>
      </c>
      <c r="P99" s="36">
        <v>2186384.5991999996</v>
      </c>
      <c r="Q99" s="36">
        <v>2186384.5991999996</v>
      </c>
      <c r="R99" s="36">
        <v>2186384.5991999996</v>
      </c>
      <c r="S99" s="36">
        <v>2186384.5991999996</v>
      </c>
      <c r="T99" s="36">
        <v>2186384.5991999996</v>
      </c>
      <c r="U99" s="31">
        <f t="shared" si="20"/>
        <v>26236615.190399993</v>
      </c>
      <c r="V99" s="31">
        <f t="shared" si="16"/>
        <v>27548445.949919995</v>
      </c>
      <c r="W99" s="32">
        <f t="shared" si="17"/>
        <v>28925868.247415997</v>
      </c>
      <c r="X99" s="47" t="s">
        <v>149</v>
      </c>
      <c r="Y99" s="47"/>
    </row>
    <row r="100" spans="1:25" x14ac:dyDescent="0.2">
      <c r="A100" s="20" t="s">
        <v>10</v>
      </c>
      <c r="B100" s="52" t="s">
        <v>74</v>
      </c>
      <c r="C100" s="25" t="s">
        <v>72</v>
      </c>
      <c r="D100" s="17" t="s">
        <v>18</v>
      </c>
      <c r="E100" s="17" t="s">
        <v>14</v>
      </c>
      <c r="F100" s="68">
        <f t="shared" si="19"/>
        <v>5326032.8836511998</v>
      </c>
      <c r="G100" s="104">
        <v>45292</v>
      </c>
      <c r="H100" s="101">
        <v>45657</v>
      </c>
      <c r="I100" s="36">
        <v>443836.0736376</v>
      </c>
      <c r="J100" s="36">
        <v>443836.0736376</v>
      </c>
      <c r="K100" s="36">
        <v>443836.0736376</v>
      </c>
      <c r="L100" s="36">
        <v>443836.0736376</v>
      </c>
      <c r="M100" s="36">
        <v>443836.0736376</v>
      </c>
      <c r="N100" s="36">
        <v>443836.0736376</v>
      </c>
      <c r="O100" s="36">
        <v>443836.0736376</v>
      </c>
      <c r="P100" s="36">
        <v>443836.0736376</v>
      </c>
      <c r="Q100" s="36">
        <v>443836.0736376</v>
      </c>
      <c r="R100" s="36">
        <v>443836.0736376</v>
      </c>
      <c r="S100" s="36">
        <v>443836.0736376</v>
      </c>
      <c r="T100" s="36">
        <v>443836.0736376</v>
      </c>
      <c r="U100" s="31">
        <f t="shared" si="20"/>
        <v>5326032.8836511998</v>
      </c>
      <c r="V100" s="31">
        <f t="shared" si="16"/>
        <v>5592334.5278337598</v>
      </c>
      <c r="W100" s="32">
        <f t="shared" si="17"/>
        <v>5871951.2542254478</v>
      </c>
      <c r="X100" s="47" t="s">
        <v>149</v>
      </c>
      <c r="Y100" s="47"/>
    </row>
    <row r="101" spans="1:25" x14ac:dyDescent="0.2">
      <c r="A101" s="20" t="s">
        <v>10</v>
      </c>
      <c r="B101" s="52" t="s">
        <v>74</v>
      </c>
      <c r="C101" s="25" t="s">
        <v>73</v>
      </c>
      <c r="D101" s="17" t="s">
        <v>18</v>
      </c>
      <c r="E101" s="17" t="s">
        <v>14</v>
      </c>
      <c r="F101" s="68">
        <f t="shared" si="19"/>
        <v>8745538.3967999984</v>
      </c>
      <c r="G101" s="104">
        <v>45292</v>
      </c>
      <c r="H101" s="101">
        <v>45657</v>
      </c>
      <c r="I101" s="36">
        <v>728794.86640000006</v>
      </c>
      <c r="J101" s="36">
        <v>728794.86640000006</v>
      </c>
      <c r="K101" s="36">
        <v>728794.86640000006</v>
      </c>
      <c r="L101" s="36">
        <v>728794.86640000006</v>
      </c>
      <c r="M101" s="36">
        <v>728794.86640000006</v>
      </c>
      <c r="N101" s="36">
        <v>728794.86640000006</v>
      </c>
      <c r="O101" s="36">
        <v>728794.86640000006</v>
      </c>
      <c r="P101" s="36">
        <v>728794.86640000006</v>
      </c>
      <c r="Q101" s="36">
        <v>728794.86640000006</v>
      </c>
      <c r="R101" s="36">
        <v>728794.86640000006</v>
      </c>
      <c r="S101" s="36">
        <v>728794.86640000006</v>
      </c>
      <c r="T101" s="36">
        <v>728794.86640000006</v>
      </c>
      <c r="U101" s="31">
        <f t="shared" si="20"/>
        <v>8745538.3967999984</v>
      </c>
      <c r="V101" s="31">
        <f t="shared" si="16"/>
        <v>9182815.3166399989</v>
      </c>
      <c r="W101" s="32">
        <f t="shared" si="17"/>
        <v>9641956.0824719984</v>
      </c>
      <c r="X101" s="47" t="s">
        <v>149</v>
      </c>
      <c r="Y101" s="47"/>
    </row>
    <row r="102" spans="1:25" x14ac:dyDescent="0.2">
      <c r="A102" s="20" t="s">
        <v>10</v>
      </c>
      <c r="B102" s="52" t="s">
        <v>74</v>
      </c>
      <c r="C102" s="25" t="s">
        <v>200</v>
      </c>
      <c r="D102" s="17" t="s">
        <v>18</v>
      </c>
      <c r="E102" s="17" t="s">
        <v>14</v>
      </c>
      <c r="F102" s="41">
        <f>1284120*12</f>
        <v>15409440</v>
      </c>
      <c r="G102" s="104">
        <v>45292</v>
      </c>
      <c r="H102" s="101">
        <v>45657</v>
      </c>
      <c r="I102" s="36">
        <f>+F102/12</f>
        <v>1284120</v>
      </c>
      <c r="J102" s="36">
        <f t="shared" ref="J102" si="21">+I102</f>
        <v>1284120</v>
      </c>
      <c r="K102" s="36">
        <f t="shared" ref="K102" si="22">+J102</f>
        <v>1284120</v>
      </c>
      <c r="L102" s="36">
        <f t="shared" ref="L102" si="23">+K102</f>
        <v>1284120</v>
      </c>
      <c r="M102" s="36">
        <f t="shared" ref="M102" si="24">+L102</f>
        <v>1284120</v>
      </c>
      <c r="N102" s="36">
        <f t="shared" ref="N102" si="25">+M102</f>
        <v>1284120</v>
      </c>
      <c r="O102" s="36">
        <f t="shared" ref="O102" si="26">+N102</f>
        <v>1284120</v>
      </c>
      <c r="P102" s="36">
        <f t="shared" ref="P102" si="27">+O102</f>
        <v>1284120</v>
      </c>
      <c r="Q102" s="36">
        <f t="shared" ref="Q102" si="28">+P102</f>
        <v>1284120</v>
      </c>
      <c r="R102" s="36">
        <f t="shared" ref="R102" si="29">+Q102</f>
        <v>1284120</v>
      </c>
      <c r="S102" s="36">
        <f t="shared" ref="S102" si="30">+R102</f>
        <v>1284120</v>
      </c>
      <c r="T102" s="36">
        <f t="shared" ref="T102" si="31">+S102</f>
        <v>1284120</v>
      </c>
      <c r="U102" s="31">
        <f t="shared" ref="U102" si="32">SUBTOTAL(9,I102:T102)</f>
        <v>15409440</v>
      </c>
      <c r="V102" s="31">
        <f t="shared" si="16"/>
        <v>16179912</v>
      </c>
      <c r="W102" s="32">
        <f t="shared" si="17"/>
        <v>16988907.600000001</v>
      </c>
      <c r="X102" s="47" t="s">
        <v>149</v>
      </c>
      <c r="Y102" s="47"/>
    </row>
    <row r="103" spans="1:25" ht="24" x14ac:dyDescent="0.2">
      <c r="A103" s="20" t="s">
        <v>6</v>
      </c>
      <c r="B103" s="5" t="s">
        <v>178</v>
      </c>
      <c r="C103" s="15" t="s">
        <v>235</v>
      </c>
      <c r="D103" s="17" t="s">
        <v>19</v>
      </c>
      <c r="E103" s="17" t="s">
        <v>13</v>
      </c>
      <c r="F103" s="18">
        <f t="shared" si="12"/>
        <v>5000000</v>
      </c>
      <c r="G103" s="104">
        <v>45292</v>
      </c>
      <c r="H103" s="101">
        <v>45657</v>
      </c>
      <c r="I103" s="30">
        <v>0</v>
      </c>
      <c r="J103" s="30">
        <v>0</v>
      </c>
      <c r="K103" s="30">
        <v>0</v>
      </c>
      <c r="L103" s="30">
        <v>0</v>
      </c>
      <c r="M103" s="30">
        <v>5000000</v>
      </c>
      <c r="N103" s="30">
        <v>0</v>
      </c>
      <c r="O103" s="30">
        <v>0</v>
      </c>
      <c r="P103" s="30">
        <v>0</v>
      </c>
      <c r="Q103" s="30">
        <v>0</v>
      </c>
      <c r="R103" s="30">
        <v>0</v>
      </c>
      <c r="S103" s="30">
        <v>0</v>
      </c>
      <c r="T103" s="30">
        <v>0</v>
      </c>
      <c r="U103" s="31">
        <f t="shared" si="13"/>
        <v>5000000</v>
      </c>
      <c r="V103" s="31">
        <f t="shared" si="14"/>
        <v>5235000</v>
      </c>
      <c r="W103" s="31">
        <f t="shared" si="17"/>
        <v>5496750</v>
      </c>
      <c r="X103" s="48" t="s">
        <v>149</v>
      </c>
      <c r="Y103" s="48"/>
    </row>
    <row r="104" spans="1:25" ht="48" x14ac:dyDescent="0.2">
      <c r="A104" s="20" t="s">
        <v>6</v>
      </c>
      <c r="B104" s="5" t="s">
        <v>23</v>
      </c>
      <c r="C104" s="15" t="s">
        <v>278</v>
      </c>
      <c r="D104" s="17" t="s">
        <v>19</v>
      </c>
      <c r="E104" s="17" t="s">
        <v>13</v>
      </c>
      <c r="F104" s="18">
        <f t="shared" si="12"/>
        <v>35000000</v>
      </c>
      <c r="G104" s="104">
        <v>45323</v>
      </c>
      <c r="H104" s="101">
        <v>45657</v>
      </c>
      <c r="I104" s="30">
        <v>0</v>
      </c>
      <c r="J104" s="30">
        <v>35000000</v>
      </c>
      <c r="K104" s="30">
        <v>0</v>
      </c>
      <c r="L104" s="30">
        <v>0</v>
      </c>
      <c r="M104" s="30">
        <v>0</v>
      </c>
      <c r="N104" s="30">
        <v>0</v>
      </c>
      <c r="O104" s="30">
        <v>0</v>
      </c>
      <c r="P104" s="30">
        <v>0</v>
      </c>
      <c r="Q104" s="30">
        <v>0</v>
      </c>
      <c r="R104" s="30">
        <v>0</v>
      </c>
      <c r="S104" s="30">
        <v>0</v>
      </c>
      <c r="T104" s="30">
        <v>0</v>
      </c>
      <c r="U104" s="31">
        <f t="shared" si="13"/>
        <v>35000000</v>
      </c>
      <c r="V104" s="31">
        <v>0</v>
      </c>
      <c r="W104" s="31">
        <f t="shared" si="17"/>
        <v>0</v>
      </c>
      <c r="X104" s="48" t="s">
        <v>149</v>
      </c>
      <c r="Y104" s="48"/>
    </row>
    <row r="105" spans="1:25" ht="24" x14ac:dyDescent="0.2">
      <c r="A105" s="20" t="s">
        <v>6</v>
      </c>
      <c r="B105" s="5" t="s">
        <v>23</v>
      </c>
      <c r="C105" s="15" t="s">
        <v>279</v>
      </c>
      <c r="D105" s="17" t="s">
        <v>19</v>
      </c>
      <c r="E105" s="17" t="s">
        <v>13</v>
      </c>
      <c r="F105" s="18">
        <f t="shared" si="12"/>
        <v>55000000</v>
      </c>
      <c r="G105" s="104">
        <v>45323</v>
      </c>
      <c r="H105" s="101">
        <v>45657</v>
      </c>
      <c r="I105" s="30">
        <v>0</v>
      </c>
      <c r="J105" s="30">
        <v>15000000</v>
      </c>
      <c r="K105" s="30">
        <v>20000000</v>
      </c>
      <c r="L105" s="30">
        <v>20000000</v>
      </c>
      <c r="M105" s="30">
        <v>0</v>
      </c>
      <c r="N105" s="30">
        <v>0</v>
      </c>
      <c r="O105" s="30">
        <v>0</v>
      </c>
      <c r="P105" s="30">
        <v>0</v>
      </c>
      <c r="Q105" s="30">
        <v>0</v>
      </c>
      <c r="R105" s="30">
        <v>0</v>
      </c>
      <c r="S105" s="30">
        <v>0</v>
      </c>
      <c r="T105" s="30">
        <v>0</v>
      </c>
      <c r="U105" s="31">
        <f t="shared" si="13"/>
        <v>55000000</v>
      </c>
      <c r="V105" s="31">
        <v>0</v>
      </c>
      <c r="W105" s="31">
        <f t="shared" si="17"/>
        <v>0</v>
      </c>
      <c r="X105" s="48" t="s">
        <v>149</v>
      </c>
      <c r="Y105" s="48"/>
    </row>
    <row r="106" spans="1:25" x14ac:dyDescent="0.2">
      <c r="A106" s="20" t="s">
        <v>6</v>
      </c>
      <c r="B106" s="51" t="s">
        <v>74</v>
      </c>
      <c r="C106" s="5" t="s">
        <v>61</v>
      </c>
      <c r="D106" s="17" t="s">
        <v>18</v>
      </c>
      <c r="E106" s="17" t="s">
        <v>13</v>
      </c>
      <c r="F106" s="68">
        <f t="shared" si="12"/>
        <v>29625227.964000005</v>
      </c>
      <c r="G106" s="104">
        <v>45292</v>
      </c>
      <c r="H106" s="101">
        <v>45657</v>
      </c>
      <c r="I106" s="30">
        <v>2468768.997</v>
      </c>
      <c r="J106" s="30">
        <v>2468768.997</v>
      </c>
      <c r="K106" s="30">
        <v>2468768.997</v>
      </c>
      <c r="L106" s="30">
        <v>2468768.997</v>
      </c>
      <c r="M106" s="30">
        <v>2468768.997</v>
      </c>
      <c r="N106" s="30">
        <v>2468768.997</v>
      </c>
      <c r="O106" s="30">
        <v>2468768.997</v>
      </c>
      <c r="P106" s="30">
        <v>2468768.997</v>
      </c>
      <c r="Q106" s="30">
        <v>2468768.997</v>
      </c>
      <c r="R106" s="30">
        <v>2468768.997</v>
      </c>
      <c r="S106" s="30">
        <v>2468768.997</v>
      </c>
      <c r="T106" s="30">
        <v>2468768.997</v>
      </c>
      <c r="U106" s="31">
        <f t="shared" ref="U106:U115" si="33">SUM(I106:T106)</f>
        <v>29625227.964000005</v>
      </c>
      <c r="V106" s="31">
        <f>U106*1.05</f>
        <v>31106489.362200007</v>
      </c>
      <c r="W106" s="31">
        <f t="shared" si="17"/>
        <v>32661813.830310009</v>
      </c>
      <c r="X106" s="48" t="s">
        <v>149</v>
      </c>
      <c r="Y106" s="48"/>
    </row>
    <row r="107" spans="1:25" x14ac:dyDescent="0.2">
      <c r="A107" s="20" t="s">
        <v>6</v>
      </c>
      <c r="B107" s="51" t="s">
        <v>74</v>
      </c>
      <c r="C107" s="5" t="s">
        <v>62</v>
      </c>
      <c r="D107" s="17" t="s">
        <v>18</v>
      </c>
      <c r="E107" s="17" t="s">
        <v>13</v>
      </c>
      <c r="F107" s="68">
        <f t="shared" si="12"/>
        <v>1727085.852</v>
      </c>
      <c r="G107" s="104">
        <v>45292</v>
      </c>
      <c r="H107" s="101">
        <v>45657</v>
      </c>
      <c r="I107" s="30">
        <v>143923.821</v>
      </c>
      <c r="J107" s="30">
        <v>143923.821</v>
      </c>
      <c r="K107" s="30">
        <v>143923.821</v>
      </c>
      <c r="L107" s="30">
        <v>143923.821</v>
      </c>
      <c r="M107" s="30">
        <v>143923.821</v>
      </c>
      <c r="N107" s="30">
        <v>143923.821</v>
      </c>
      <c r="O107" s="30">
        <v>143923.821</v>
      </c>
      <c r="P107" s="30">
        <v>143923.821</v>
      </c>
      <c r="Q107" s="30">
        <v>143923.821</v>
      </c>
      <c r="R107" s="30">
        <v>143923.821</v>
      </c>
      <c r="S107" s="30">
        <v>143923.821</v>
      </c>
      <c r="T107" s="30">
        <v>143923.821</v>
      </c>
      <c r="U107" s="31">
        <f t="shared" si="33"/>
        <v>1727085.852</v>
      </c>
      <c r="V107" s="31">
        <f t="shared" ref="V107:V170" si="34">U107*1.05</f>
        <v>1813440.1446</v>
      </c>
      <c r="W107" s="31">
        <f t="shared" si="17"/>
        <v>1904112.1518300001</v>
      </c>
      <c r="X107" s="48" t="s">
        <v>149</v>
      </c>
      <c r="Y107" s="48"/>
    </row>
    <row r="108" spans="1:25" x14ac:dyDescent="0.2">
      <c r="A108" s="20" t="s">
        <v>6</v>
      </c>
      <c r="B108" s="51" t="s">
        <v>74</v>
      </c>
      <c r="C108" s="5" t="s">
        <v>63</v>
      </c>
      <c r="D108" s="17" t="s">
        <v>18</v>
      </c>
      <c r="E108" s="17" t="s">
        <v>13</v>
      </c>
      <c r="F108" s="68">
        <f t="shared" si="12"/>
        <v>2024726.3999999997</v>
      </c>
      <c r="G108" s="104">
        <v>45292</v>
      </c>
      <c r="H108" s="101">
        <v>45657</v>
      </c>
      <c r="I108" s="30">
        <v>168727.19999999998</v>
      </c>
      <c r="J108" s="30">
        <v>168727.19999999998</v>
      </c>
      <c r="K108" s="30">
        <v>168727.19999999998</v>
      </c>
      <c r="L108" s="30">
        <v>168727.19999999998</v>
      </c>
      <c r="M108" s="30">
        <v>168727.19999999998</v>
      </c>
      <c r="N108" s="30">
        <v>168727.19999999998</v>
      </c>
      <c r="O108" s="30">
        <v>168727.19999999998</v>
      </c>
      <c r="P108" s="30">
        <v>168727.19999999998</v>
      </c>
      <c r="Q108" s="30">
        <v>168727.19999999998</v>
      </c>
      <c r="R108" s="30">
        <v>168727.19999999998</v>
      </c>
      <c r="S108" s="30">
        <v>168727.19999999998</v>
      </c>
      <c r="T108" s="30">
        <v>168727.19999999998</v>
      </c>
      <c r="U108" s="31">
        <f t="shared" si="33"/>
        <v>2024726.3999999997</v>
      </c>
      <c r="V108" s="31">
        <f t="shared" si="34"/>
        <v>2125962.7199999997</v>
      </c>
      <c r="W108" s="31">
        <f t="shared" si="17"/>
        <v>2232260.8559999997</v>
      </c>
      <c r="X108" s="48" t="s">
        <v>149</v>
      </c>
      <c r="Y108" s="48"/>
    </row>
    <row r="109" spans="1:25" x14ac:dyDescent="0.2">
      <c r="A109" s="20" t="s">
        <v>6</v>
      </c>
      <c r="B109" s="51" t="s">
        <v>74</v>
      </c>
      <c r="C109" s="5" t="s">
        <v>238</v>
      </c>
      <c r="D109" s="17" t="s">
        <v>18</v>
      </c>
      <c r="E109" s="17" t="s">
        <v>13</v>
      </c>
      <c r="F109" s="68">
        <f t="shared" si="12"/>
        <v>2781420.0180000002</v>
      </c>
      <c r="G109" s="104">
        <v>45292</v>
      </c>
      <c r="H109" s="101">
        <v>45657</v>
      </c>
      <c r="I109" s="30">
        <v>231785.00150000001</v>
      </c>
      <c r="J109" s="30">
        <v>231785.00150000001</v>
      </c>
      <c r="K109" s="30">
        <v>231785.00150000001</v>
      </c>
      <c r="L109" s="30">
        <v>231785.00150000001</v>
      </c>
      <c r="M109" s="30">
        <v>231785.00150000001</v>
      </c>
      <c r="N109" s="30">
        <v>231785.00150000001</v>
      </c>
      <c r="O109" s="30">
        <v>231785.00150000001</v>
      </c>
      <c r="P109" s="30">
        <v>231785.00150000001</v>
      </c>
      <c r="Q109" s="30">
        <v>231785.00150000001</v>
      </c>
      <c r="R109" s="30">
        <v>231785.00150000001</v>
      </c>
      <c r="S109" s="30">
        <v>231785.00150000001</v>
      </c>
      <c r="T109" s="30">
        <v>231785.00150000001</v>
      </c>
      <c r="U109" s="31">
        <f t="shared" si="33"/>
        <v>2781420.0180000002</v>
      </c>
      <c r="V109" s="31">
        <f t="shared" si="34"/>
        <v>2920491.0189000005</v>
      </c>
      <c r="W109" s="31">
        <f t="shared" si="17"/>
        <v>3066515.5698450007</v>
      </c>
      <c r="X109" s="48" t="s">
        <v>149</v>
      </c>
      <c r="Y109" s="48"/>
    </row>
    <row r="110" spans="1:25" x14ac:dyDescent="0.2">
      <c r="A110" s="20" t="s">
        <v>6</v>
      </c>
      <c r="B110" s="51" t="s">
        <v>74</v>
      </c>
      <c r="C110" s="5" t="s">
        <v>65</v>
      </c>
      <c r="D110" s="17" t="s">
        <v>18</v>
      </c>
      <c r="E110" s="17" t="s">
        <v>13</v>
      </c>
      <c r="F110" s="68">
        <f t="shared" si="12"/>
        <v>333770.40215999988</v>
      </c>
      <c r="G110" s="104">
        <v>45292</v>
      </c>
      <c r="H110" s="101">
        <v>45657</v>
      </c>
      <c r="I110" s="30">
        <v>27814.20018</v>
      </c>
      <c r="J110" s="30">
        <v>27814.20018</v>
      </c>
      <c r="K110" s="30">
        <v>27814.20018</v>
      </c>
      <c r="L110" s="30">
        <v>27814.20018</v>
      </c>
      <c r="M110" s="30">
        <v>27814.20018</v>
      </c>
      <c r="N110" s="30">
        <v>27814.20018</v>
      </c>
      <c r="O110" s="30">
        <v>27814.20018</v>
      </c>
      <c r="P110" s="30">
        <v>27814.20018</v>
      </c>
      <c r="Q110" s="30">
        <v>27814.20018</v>
      </c>
      <c r="R110" s="30">
        <v>27814.20018</v>
      </c>
      <c r="S110" s="30">
        <v>27814.20018</v>
      </c>
      <c r="T110" s="30">
        <v>27814.20018</v>
      </c>
      <c r="U110" s="31">
        <f t="shared" si="33"/>
        <v>333770.40215999988</v>
      </c>
      <c r="V110" s="31">
        <f t="shared" si="34"/>
        <v>350458.92226799991</v>
      </c>
      <c r="W110" s="31">
        <f t="shared" si="17"/>
        <v>367981.86838139989</v>
      </c>
      <c r="X110" s="48" t="s">
        <v>149</v>
      </c>
      <c r="Y110" s="48"/>
    </row>
    <row r="111" spans="1:25" x14ac:dyDescent="0.2">
      <c r="A111" s="20" t="s">
        <v>6</v>
      </c>
      <c r="B111" s="51" t="s">
        <v>74</v>
      </c>
      <c r="C111" s="5" t="s">
        <v>66</v>
      </c>
      <c r="D111" s="17" t="s">
        <v>18</v>
      </c>
      <c r="E111" s="17" t="s">
        <v>13</v>
      </c>
      <c r="F111" s="68">
        <f t="shared" si="12"/>
        <v>1390710.0090000001</v>
      </c>
      <c r="G111" s="104">
        <v>45292</v>
      </c>
      <c r="H111" s="101">
        <v>45657</v>
      </c>
      <c r="I111" s="30">
        <v>115892.50075000001</v>
      </c>
      <c r="J111" s="30">
        <v>115892.50075000001</v>
      </c>
      <c r="K111" s="30">
        <v>115892.50075000001</v>
      </c>
      <c r="L111" s="30">
        <v>115892.50075000001</v>
      </c>
      <c r="M111" s="30">
        <v>115892.50075000001</v>
      </c>
      <c r="N111" s="30">
        <v>115892.50075000001</v>
      </c>
      <c r="O111" s="30">
        <v>115892.50075000001</v>
      </c>
      <c r="P111" s="30">
        <v>115892.50075000001</v>
      </c>
      <c r="Q111" s="30">
        <v>115892.50075000001</v>
      </c>
      <c r="R111" s="30">
        <v>115892.50075000001</v>
      </c>
      <c r="S111" s="30">
        <v>115892.50075000001</v>
      </c>
      <c r="T111" s="30">
        <v>115892.50075000001</v>
      </c>
      <c r="U111" s="31">
        <f t="shared" si="33"/>
        <v>1390710.0090000001</v>
      </c>
      <c r="V111" s="31">
        <f t="shared" si="34"/>
        <v>1460245.5094500002</v>
      </c>
      <c r="W111" s="31">
        <f t="shared" si="17"/>
        <v>1533257.7849225004</v>
      </c>
      <c r="X111" s="48" t="s">
        <v>149</v>
      </c>
      <c r="Y111" s="48"/>
    </row>
    <row r="112" spans="1:25" x14ac:dyDescent="0.2">
      <c r="A112" s="20" t="s">
        <v>6</v>
      </c>
      <c r="B112" s="51" t="s">
        <v>74</v>
      </c>
      <c r="C112" s="5" t="s">
        <v>67</v>
      </c>
      <c r="D112" s="17" t="s">
        <v>18</v>
      </c>
      <c r="E112" s="17" t="s">
        <v>13</v>
      </c>
      <c r="F112" s="68">
        <f t="shared" si="12"/>
        <v>1390710.0090000001</v>
      </c>
      <c r="G112" s="104">
        <v>45292</v>
      </c>
      <c r="H112" s="101">
        <v>45657</v>
      </c>
      <c r="I112" s="30">
        <v>115892.50075000001</v>
      </c>
      <c r="J112" s="30">
        <v>115892.50075000001</v>
      </c>
      <c r="K112" s="30">
        <v>115892.50075000001</v>
      </c>
      <c r="L112" s="30">
        <v>115892.50075000001</v>
      </c>
      <c r="M112" s="30">
        <v>115892.50075000001</v>
      </c>
      <c r="N112" s="30">
        <v>115892.50075000001</v>
      </c>
      <c r="O112" s="30">
        <v>115892.50075000001</v>
      </c>
      <c r="P112" s="30">
        <v>115892.50075000001</v>
      </c>
      <c r="Q112" s="30">
        <v>115892.50075000001</v>
      </c>
      <c r="R112" s="30">
        <v>115892.50075000001</v>
      </c>
      <c r="S112" s="30">
        <v>115892.50075000001</v>
      </c>
      <c r="T112" s="30">
        <v>115892.50075000001</v>
      </c>
      <c r="U112" s="31">
        <f t="shared" si="33"/>
        <v>1390710.0090000001</v>
      </c>
      <c r="V112" s="31">
        <f t="shared" si="34"/>
        <v>1460245.5094500002</v>
      </c>
      <c r="W112" s="31">
        <f t="shared" si="17"/>
        <v>1533257.7849225004</v>
      </c>
      <c r="X112" s="48" t="s">
        <v>149</v>
      </c>
      <c r="Y112" s="48"/>
    </row>
    <row r="113" spans="1:26" x14ac:dyDescent="0.2">
      <c r="A113" s="20" t="s">
        <v>6</v>
      </c>
      <c r="B113" s="51" t="s">
        <v>74</v>
      </c>
      <c r="C113" s="5" t="s">
        <v>71</v>
      </c>
      <c r="D113" s="17" t="s">
        <v>18</v>
      </c>
      <c r="E113" s="17" t="s">
        <v>13</v>
      </c>
      <c r="F113" s="68">
        <f t="shared" si="12"/>
        <v>3762277.6579200006</v>
      </c>
      <c r="G113" s="104">
        <v>45292</v>
      </c>
      <c r="H113" s="101">
        <v>45657</v>
      </c>
      <c r="I113" s="30">
        <v>313523.13815999997</v>
      </c>
      <c r="J113" s="30">
        <v>313523.13815999997</v>
      </c>
      <c r="K113" s="30">
        <v>313523.13815999997</v>
      </c>
      <c r="L113" s="30">
        <v>313523.13815999997</v>
      </c>
      <c r="M113" s="30">
        <v>313523.13815999997</v>
      </c>
      <c r="N113" s="30">
        <v>313523.13815999997</v>
      </c>
      <c r="O113" s="30">
        <v>313523.13815999997</v>
      </c>
      <c r="P113" s="30">
        <v>313523.13815999997</v>
      </c>
      <c r="Q113" s="30">
        <v>313523.13815999997</v>
      </c>
      <c r="R113" s="30">
        <v>313523.13815999997</v>
      </c>
      <c r="S113" s="30">
        <v>313523.13815999997</v>
      </c>
      <c r="T113" s="30">
        <v>313523.13815999997</v>
      </c>
      <c r="U113" s="31">
        <f t="shared" si="33"/>
        <v>3762277.6579200006</v>
      </c>
      <c r="V113" s="31">
        <f t="shared" si="34"/>
        <v>3950391.5408160007</v>
      </c>
      <c r="W113" s="31">
        <f t="shared" si="17"/>
        <v>4147911.117856801</v>
      </c>
      <c r="X113" s="48" t="s">
        <v>149</v>
      </c>
      <c r="Y113" s="48"/>
    </row>
    <row r="114" spans="1:26" x14ac:dyDescent="0.2">
      <c r="A114" s="20" t="s">
        <v>6</v>
      </c>
      <c r="B114" s="51" t="s">
        <v>74</v>
      </c>
      <c r="C114" s="5" t="s">
        <v>72</v>
      </c>
      <c r="D114" s="17" t="s">
        <v>18</v>
      </c>
      <c r="E114" s="17" t="s">
        <v>13</v>
      </c>
      <c r="F114" s="68">
        <f t="shared" si="12"/>
        <v>763742.36455776019</v>
      </c>
      <c r="G114" s="104">
        <v>45292</v>
      </c>
      <c r="H114" s="101">
        <v>45657</v>
      </c>
      <c r="I114" s="30">
        <v>63645.197046480003</v>
      </c>
      <c r="J114" s="30">
        <v>63645.197046480003</v>
      </c>
      <c r="K114" s="30">
        <v>63645.197046480003</v>
      </c>
      <c r="L114" s="30">
        <v>63645.197046480003</v>
      </c>
      <c r="M114" s="30">
        <v>63645.197046480003</v>
      </c>
      <c r="N114" s="30">
        <v>63645.197046480003</v>
      </c>
      <c r="O114" s="30">
        <v>63645.197046480003</v>
      </c>
      <c r="P114" s="30">
        <v>63645.197046480003</v>
      </c>
      <c r="Q114" s="30">
        <v>63645.197046480003</v>
      </c>
      <c r="R114" s="30">
        <v>63645.197046480003</v>
      </c>
      <c r="S114" s="30">
        <v>63645.197046480003</v>
      </c>
      <c r="T114" s="30">
        <v>63645.197046480003</v>
      </c>
      <c r="U114" s="31">
        <f t="shared" si="33"/>
        <v>763742.36455776019</v>
      </c>
      <c r="V114" s="31">
        <f t="shared" si="34"/>
        <v>801929.4827856482</v>
      </c>
      <c r="W114" s="31">
        <f t="shared" si="17"/>
        <v>842025.95692493068</v>
      </c>
      <c r="X114" s="48" t="s">
        <v>149</v>
      </c>
      <c r="Y114" s="48"/>
    </row>
    <row r="115" spans="1:26" x14ac:dyDescent="0.2">
      <c r="A115" s="20" t="s">
        <v>6</v>
      </c>
      <c r="B115" s="51" t="s">
        <v>74</v>
      </c>
      <c r="C115" s="5" t="s">
        <v>73</v>
      </c>
      <c r="D115" s="17" t="s">
        <v>18</v>
      </c>
      <c r="E115" s="17" t="s">
        <v>13</v>
      </c>
      <c r="F115" s="68">
        <f t="shared" si="12"/>
        <v>1254092.5526399997</v>
      </c>
      <c r="G115" s="104">
        <v>45292</v>
      </c>
      <c r="H115" s="101">
        <v>45657</v>
      </c>
      <c r="I115" s="30">
        <v>104507.71272</v>
      </c>
      <c r="J115" s="30">
        <v>104507.71272</v>
      </c>
      <c r="K115" s="30">
        <v>104507.71272</v>
      </c>
      <c r="L115" s="30">
        <v>104507.71272</v>
      </c>
      <c r="M115" s="30">
        <v>104507.71272</v>
      </c>
      <c r="N115" s="30">
        <v>104507.71272</v>
      </c>
      <c r="O115" s="30">
        <v>104507.71272</v>
      </c>
      <c r="P115" s="30">
        <v>104507.71272</v>
      </c>
      <c r="Q115" s="30">
        <v>104507.71272</v>
      </c>
      <c r="R115" s="30">
        <v>104507.71272</v>
      </c>
      <c r="S115" s="30">
        <v>104507.71272</v>
      </c>
      <c r="T115" s="30">
        <v>104507.71272</v>
      </c>
      <c r="U115" s="31">
        <f t="shared" si="33"/>
        <v>1254092.5526399997</v>
      </c>
      <c r="V115" s="31">
        <f t="shared" si="34"/>
        <v>1316797.1802719997</v>
      </c>
      <c r="W115" s="31">
        <f t="shared" si="17"/>
        <v>1382637.0392855997</v>
      </c>
      <c r="X115" s="48" t="s">
        <v>149</v>
      </c>
      <c r="Y115" s="48"/>
    </row>
    <row r="116" spans="1:26" ht="104.1" customHeight="1" x14ac:dyDescent="0.2">
      <c r="A116" s="20" t="s">
        <v>7</v>
      </c>
      <c r="B116" s="5" t="s">
        <v>35</v>
      </c>
      <c r="C116" s="15" t="s">
        <v>270</v>
      </c>
      <c r="D116" s="5" t="s">
        <v>19</v>
      </c>
      <c r="E116" s="5" t="s">
        <v>13</v>
      </c>
      <c r="F116" s="16">
        <f t="shared" ref="F116:F135" si="35">U116</f>
        <v>552096000</v>
      </c>
      <c r="G116" s="104">
        <v>45292</v>
      </c>
      <c r="H116" s="101">
        <v>45657</v>
      </c>
      <c r="I116" s="37">
        <v>46008000</v>
      </c>
      <c r="J116" s="37">
        <v>46008000</v>
      </c>
      <c r="K116" s="37">
        <v>46008000</v>
      </c>
      <c r="L116" s="37">
        <v>46008000</v>
      </c>
      <c r="M116" s="37">
        <v>46008000</v>
      </c>
      <c r="N116" s="37">
        <v>46008000</v>
      </c>
      <c r="O116" s="37">
        <v>46008000</v>
      </c>
      <c r="P116" s="37">
        <v>46008000</v>
      </c>
      <c r="Q116" s="37">
        <v>46008000</v>
      </c>
      <c r="R116" s="37">
        <v>46008000</v>
      </c>
      <c r="S116" s="37">
        <v>46008000</v>
      </c>
      <c r="T116" s="37">
        <v>46008000</v>
      </c>
      <c r="U116" s="31">
        <f t="shared" ref="U116:U135" si="36">SUM(I116:T116)</f>
        <v>552096000</v>
      </c>
      <c r="V116" s="31">
        <f t="shared" si="34"/>
        <v>579700800</v>
      </c>
      <c r="W116" s="32">
        <f>V116*1.05</f>
        <v>608685840</v>
      </c>
      <c r="X116" s="47" t="s">
        <v>167</v>
      </c>
      <c r="Y116" s="47" t="s">
        <v>258</v>
      </c>
      <c r="Z116" s="39"/>
    </row>
    <row r="117" spans="1:26" ht="96" x14ac:dyDescent="0.2">
      <c r="A117" s="20" t="s">
        <v>7</v>
      </c>
      <c r="B117" s="5" t="s">
        <v>36</v>
      </c>
      <c r="C117" s="15" t="s">
        <v>137</v>
      </c>
      <c r="D117" s="5" t="s">
        <v>19</v>
      </c>
      <c r="E117" s="5" t="s">
        <v>13</v>
      </c>
      <c r="F117" s="16">
        <f t="shared" si="35"/>
        <v>140400000</v>
      </c>
      <c r="G117" s="104">
        <v>45292</v>
      </c>
      <c r="H117" s="101">
        <v>45657</v>
      </c>
      <c r="I117" s="37">
        <v>11700000</v>
      </c>
      <c r="J117" s="37">
        <v>11700000</v>
      </c>
      <c r="K117" s="37">
        <v>11700000</v>
      </c>
      <c r="L117" s="37">
        <v>11700000</v>
      </c>
      <c r="M117" s="37">
        <v>11700000</v>
      </c>
      <c r="N117" s="37">
        <v>11700000</v>
      </c>
      <c r="O117" s="37">
        <v>11700000</v>
      </c>
      <c r="P117" s="37">
        <v>11700000</v>
      </c>
      <c r="Q117" s="37">
        <v>11700000</v>
      </c>
      <c r="R117" s="37">
        <v>11700000</v>
      </c>
      <c r="S117" s="37">
        <v>11700000</v>
      </c>
      <c r="T117" s="37">
        <v>11700000</v>
      </c>
      <c r="U117" s="31">
        <f t="shared" si="36"/>
        <v>140400000</v>
      </c>
      <c r="V117" s="31">
        <f t="shared" si="34"/>
        <v>147420000</v>
      </c>
      <c r="W117" s="32">
        <f t="shared" ref="W117:W180" si="37">V117*1.05</f>
        <v>154791000</v>
      </c>
      <c r="X117" s="47" t="s">
        <v>148</v>
      </c>
      <c r="Y117" s="47" t="s">
        <v>224</v>
      </c>
    </row>
    <row r="118" spans="1:26" ht="96" x14ac:dyDescent="0.2">
      <c r="A118" s="20" t="s">
        <v>7</v>
      </c>
      <c r="B118" s="5" t="s">
        <v>37</v>
      </c>
      <c r="C118" s="15" t="s">
        <v>58</v>
      </c>
      <c r="D118" s="5" t="s">
        <v>19</v>
      </c>
      <c r="E118" s="5" t="s">
        <v>13</v>
      </c>
      <c r="F118" s="16">
        <f t="shared" si="35"/>
        <v>14000000</v>
      </c>
      <c r="G118" s="104">
        <v>45292</v>
      </c>
      <c r="H118" s="101">
        <v>45657</v>
      </c>
      <c r="I118" s="37">
        <v>3000000</v>
      </c>
      <c r="J118" s="37">
        <v>1000000</v>
      </c>
      <c r="K118" s="37">
        <v>1000000</v>
      </c>
      <c r="L118" s="37">
        <v>1000000</v>
      </c>
      <c r="M118" s="37">
        <v>1000000</v>
      </c>
      <c r="N118" s="37">
        <v>1000000</v>
      </c>
      <c r="O118" s="37">
        <v>1000000</v>
      </c>
      <c r="P118" s="37">
        <v>1000000</v>
      </c>
      <c r="Q118" s="37">
        <v>1000000</v>
      </c>
      <c r="R118" s="37">
        <v>1000000</v>
      </c>
      <c r="S118" s="37">
        <v>1000000</v>
      </c>
      <c r="T118" s="37">
        <v>1000000</v>
      </c>
      <c r="U118" s="31">
        <f t="shared" si="36"/>
        <v>14000000</v>
      </c>
      <c r="V118" s="31">
        <f t="shared" si="34"/>
        <v>14700000</v>
      </c>
      <c r="W118" s="32">
        <f t="shared" si="37"/>
        <v>15435000</v>
      </c>
      <c r="X118" s="47" t="s">
        <v>168</v>
      </c>
      <c r="Y118" s="47" t="s">
        <v>225</v>
      </c>
    </row>
    <row r="119" spans="1:26" ht="72" x14ac:dyDescent="0.2">
      <c r="A119" s="20" t="s">
        <v>7</v>
      </c>
      <c r="B119" s="5" t="s">
        <v>36</v>
      </c>
      <c r="C119" s="15" t="s">
        <v>48</v>
      </c>
      <c r="D119" s="5" t="s">
        <v>19</v>
      </c>
      <c r="E119" s="5" t="s">
        <v>13</v>
      </c>
      <c r="F119" s="16">
        <f t="shared" si="35"/>
        <v>88000000</v>
      </c>
      <c r="G119" s="104">
        <v>45292</v>
      </c>
      <c r="H119" s="101">
        <v>45657</v>
      </c>
      <c r="I119" s="37">
        <v>12000000</v>
      </c>
      <c r="J119" s="37">
        <v>8000000</v>
      </c>
      <c r="K119" s="37">
        <v>8000000</v>
      </c>
      <c r="L119" s="37">
        <v>6000000</v>
      </c>
      <c r="M119" s="37">
        <v>6000000</v>
      </c>
      <c r="N119" s="37">
        <v>6000000</v>
      </c>
      <c r="O119" s="37">
        <v>6000000</v>
      </c>
      <c r="P119" s="37">
        <v>6000000</v>
      </c>
      <c r="Q119" s="37">
        <v>6000000</v>
      </c>
      <c r="R119" s="37">
        <v>6000000</v>
      </c>
      <c r="S119" s="37">
        <v>6000000</v>
      </c>
      <c r="T119" s="37">
        <v>12000000</v>
      </c>
      <c r="U119" s="31">
        <f t="shared" si="36"/>
        <v>88000000</v>
      </c>
      <c r="V119" s="31">
        <f t="shared" si="34"/>
        <v>92400000</v>
      </c>
      <c r="W119" s="32">
        <f t="shared" si="37"/>
        <v>97020000</v>
      </c>
      <c r="X119" s="47" t="s">
        <v>148</v>
      </c>
      <c r="Y119" s="47" t="s">
        <v>226</v>
      </c>
    </row>
    <row r="120" spans="1:26" ht="72" x14ac:dyDescent="0.2">
      <c r="A120" s="20" t="s">
        <v>7</v>
      </c>
      <c r="B120" s="5" t="s">
        <v>38</v>
      </c>
      <c r="C120" s="15" t="s">
        <v>54</v>
      </c>
      <c r="D120" s="5" t="s">
        <v>19</v>
      </c>
      <c r="E120" s="5" t="s">
        <v>13</v>
      </c>
      <c r="F120" s="46">
        <f t="shared" si="35"/>
        <v>7000000</v>
      </c>
      <c r="G120" s="104">
        <v>45292</v>
      </c>
      <c r="H120" s="101">
        <v>45657</v>
      </c>
      <c r="I120" s="37">
        <v>1000000</v>
      </c>
      <c r="J120" s="37">
        <v>0</v>
      </c>
      <c r="K120" s="37">
        <v>0</v>
      </c>
      <c r="L120" s="37">
        <v>2000000</v>
      </c>
      <c r="M120" s="37">
        <v>0</v>
      </c>
      <c r="N120" s="37">
        <v>0</v>
      </c>
      <c r="O120" s="37">
        <v>0</v>
      </c>
      <c r="P120" s="37">
        <v>2000000</v>
      </c>
      <c r="Q120" s="37">
        <v>0</v>
      </c>
      <c r="R120" s="37">
        <v>0</v>
      </c>
      <c r="S120" s="37">
        <v>2000000</v>
      </c>
      <c r="T120" s="37">
        <v>0</v>
      </c>
      <c r="U120" s="31">
        <f t="shared" si="36"/>
        <v>7000000</v>
      </c>
      <c r="V120" s="31">
        <f t="shared" si="34"/>
        <v>7350000</v>
      </c>
      <c r="W120" s="32">
        <f t="shared" si="37"/>
        <v>7717500</v>
      </c>
      <c r="X120" s="47" t="s">
        <v>149</v>
      </c>
      <c r="Y120" s="47" t="s">
        <v>173</v>
      </c>
    </row>
    <row r="121" spans="1:26" ht="96" x14ac:dyDescent="0.2">
      <c r="A121" s="20" t="s">
        <v>7</v>
      </c>
      <c r="B121" s="5" t="s">
        <v>39</v>
      </c>
      <c r="C121" s="15" t="s">
        <v>49</v>
      </c>
      <c r="D121" s="5" t="s">
        <v>19</v>
      </c>
      <c r="E121" s="5" t="s">
        <v>13</v>
      </c>
      <c r="F121" s="16">
        <f t="shared" si="35"/>
        <v>175290570</v>
      </c>
      <c r="G121" s="104">
        <v>45292</v>
      </c>
      <c r="H121" s="101">
        <v>45657</v>
      </c>
      <c r="I121" s="37">
        <v>15466815</v>
      </c>
      <c r="J121" s="37">
        <v>13404573</v>
      </c>
      <c r="K121" s="37">
        <v>14435694</v>
      </c>
      <c r="L121" s="37">
        <v>14435694</v>
      </c>
      <c r="M121" s="37">
        <v>15466815</v>
      </c>
      <c r="N121" s="37">
        <v>14435694</v>
      </c>
      <c r="O121" s="37">
        <v>15466815</v>
      </c>
      <c r="P121" s="37">
        <v>14435694</v>
      </c>
      <c r="Q121" s="37">
        <v>14435694</v>
      </c>
      <c r="R121" s="37">
        <v>14435694</v>
      </c>
      <c r="S121" s="37">
        <v>14435694</v>
      </c>
      <c r="T121" s="37">
        <v>14435694</v>
      </c>
      <c r="U121" s="31">
        <f t="shared" si="36"/>
        <v>175290570</v>
      </c>
      <c r="V121" s="31">
        <f t="shared" si="34"/>
        <v>184055098.5</v>
      </c>
      <c r="W121" s="32">
        <f t="shared" si="37"/>
        <v>193257853.42500001</v>
      </c>
      <c r="X121" s="47" t="s">
        <v>148</v>
      </c>
      <c r="Y121" s="47" t="s">
        <v>227</v>
      </c>
    </row>
    <row r="122" spans="1:26" ht="60" x14ac:dyDescent="0.2">
      <c r="A122" s="20" t="s">
        <v>7</v>
      </c>
      <c r="B122" s="5" t="s">
        <v>40</v>
      </c>
      <c r="C122" s="15" t="s">
        <v>50</v>
      </c>
      <c r="D122" s="5" t="s">
        <v>20</v>
      </c>
      <c r="E122" s="5" t="s">
        <v>13</v>
      </c>
      <c r="F122" s="16">
        <f t="shared" si="35"/>
        <v>29000000</v>
      </c>
      <c r="G122" s="104">
        <v>45444</v>
      </c>
      <c r="H122" s="101">
        <v>45657</v>
      </c>
      <c r="I122" s="37">
        <v>0</v>
      </c>
      <c r="J122" s="37">
        <v>0</v>
      </c>
      <c r="K122" s="37">
        <v>0</v>
      </c>
      <c r="L122" s="37">
        <v>0</v>
      </c>
      <c r="M122" s="37">
        <v>0</v>
      </c>
      <c r="N122" s="37">
        <v>14000000</v>
      </c>
      <c r="O122" s="37">
        <v>0</v>
      </c>
      <c r="P122" s="37">
        <v>0</v>
      </c>
      <c r="Q122" s="37">
        <v>0</v>
      </c>
      <c r="R122" s="37">
        <v>0</v>
      </c>
      <c r="S122" s="37">
        <v>0</v>
      </c>
      <c r="T122" s="37">
        <v>15000000</v>
      </c>
      <c r="U122" s="31">
        <f t="shared" si="36"/>
        <v>29000000</v>
      </c>
      <c r="V122" s="31">
        <f t="shared" si="34"/>
        <v>30450000</v>
      </c>
      <c r="W122" s="32">
        <f t="shared" si="37"/>
        <v>31972500</v>
      </c>
      <c r="X122" s="47" t="s">
        <v>149</v>
      </c>
      <c r="Y122" s="47" t="s">
        <v>147</v>
      </c>
    </row>
    <row r="123" spans="1:26" ht="60" x14ac:dyDescent="0.2">
      <c r="A123" s="20" t="s">
        <v>7</v>
      </c>
      <c r="B123" s="5" t="s">
        <v>40</v>
      </c>
      <c r="C123" s="15" t="s">
        <v>259</v>
      </c>
      <c r="D123" s="5" t="s">
        <v>19</v>
      </c>
      <c r="E123" s="5" t="s">
        <v>13</v>
      </c>
      <c r="F123" s="16">
        <f t="shared" si="35"/>
        <v>3600000</v>
      </c>
      <c r="G123" s="104">
        <v>45493</v>
      </c>
      <c r="H123" s="101">
        <v>45657</v>
      </c>
      <c r="I123" s="37">
        <v>0</v>
      </c>
      <c r="J123" s="37">
        <v>0</v>
      </c>
      <c r="K123" s="37">
        <v>1200000</v>
      </c>
      <c r="L123" s="37">
        <v>0</v>
      </c>
      <c r="M123" s="37">
        <v>0</v>
      </c>
      <c r="N123" s="37">
        <v>0</v>
      </c>
      <c r="O123" s="37">
        <v>1200000</v>
      </c>
      <c r="P123" s="37">
        <v>0</v>
      </c>
      <c r="Q123" s="37">
        <v>0</v>
      </c>
      <c r="R123" s="37">
        <v>0</v>
      </c>
      <c r="S123" s="37">
        <v>1200000</v>
      </c>
      <c r="T123" s="37">
        <v>0</v>
      </c>
      <c r="U123" s="31">
        <f t="shared" si="36"/>
        <v>3600000</v>
      </c>
      <c r="V123" s="31">
        <f t="shared" si="34"/>
        <v>3780000</v>
      </c>
      <c r="W123" s="32">
        <f t="shared" si="37"/>
        <v>3969000</v>
      </c>
      <c r="X123" s="47" t="s">
        <v>149</v>
      </c>
      <c r="Y123" s="47" t="s">
        <v>163</v>
      </c>
    </row>
    <row r="124" spans="1:26" ht="99" customHeight="1" x14ac:dyDescent="0.2">
      <c r="A124" s="20" t="s">
        <v>7</v>
      </c>
      <c r="B124" s="5" t="s">
        <v>41</v>
      </c>
      <c r="C124" s="15" t="s">
        <v>223</v>
      </c>
      <c r="D124" s="5" t="s">
        <v>20</v>
      </c>
      <c r="E124" s="5" t="s">
        <v>13</v>
      </c>
      <c r="F124" s="16">
        <f t="shared" si="35"/>
        <v>44455542.851999998</v>
      </c>
      <c r="G124" s="104">
        <v>45292</v>
      </c>
      <c r="H124" s="101">
        <v>45654</v>
      </c>
      <c r="I124" s="37">
        <f>1804628.571+1900000</f>
        <v>3704628.571</v>
      </c>
      <c r="J124" s="37">
        <f t="shared" ref="J124:T124" si="38">1804628.571+1900000</f>
        <v>3704628.571</v>
      </c>
      <c r="K124" s="37">
        <f t="shared" si="38"/>
        <v>3704628.571</v>
      </c>
      <c r="L124" s="37">
        <f t="shared" si="38"/>
        <v>3704628.571</v>
      </c>
      <c r="M124" s="37">
        <f t="shared" si="38"/>
        <v>3704628.571</v>
      </c>
      <c r="N124" s="37">
        <f t="shared" si="38"/>
        <v>3704628.571</v>
      </c>
      <c r="O124" s="37">
        <f t="shared" si="38"/>
        <v>3704628.571</v>
      </c>
      <c r="P124" s="37">
        <f t="shared" si="38"/>
        <v>3704628.571</v>
      </c>
      <c r="Q124" s="37">
        <f t="shared" si="38"/>
        <v>3704628.571</v>
      </c>
      <c r="R124" s="37">
        <f t="shared" si="38"/>
        <v>3704628.571</v>
      </c>
      <c r="S124" s="37">
        <f t="shared" si="38"/>
        <v>3704628.571</v>
      </c>
      <c r="T124" s="37">
        <f t="shared" si="38"/>
        <v>3704628.571</v>
      </c>
      <c r="U124" s="31">
        <f t="shared" si="36"/>
        <v>44455542.851999998</v>
      </c>
      <c r="V124" s="31">
        <f t="shared" si="34"/>
        <v>46678319.994599998</v>
      </c>
      <c r="W124" s="32">
        <f t="shared" si="37"/>
        <v>49012235.994329996</v>
      </c>
      <c r="X124" s="47" t="s">
        <v>154</v>
      </c>
      <c r="Y124" s="47" t="s">
        <v>174</v>
      </c>
    </row>
    <row r="125" spans="1:26" ht="108" x14ac:dyDescent="0.2">
      <c r="A125" s="20" t="s">
        <v>7</v>
      </c>
      <c r="B125" s="5" t="s">
        <v>178</v>
      </c>
      <c r="C125" s="15" t="s">
        <v>260</v>
      </c>
      <c r="D125" s="5" t="s">
        <v>19</v>
      </c>
      <c r="E125" s="5" t="s">
        <v>13</v>
      </c>
      <c r="F125" s="16">
        <f t="shared" si="35"/>
        <v>60000000</v>
      </c>
      <c r="G125" s="104">
        <v>45474</v>
      </c>
      <c r="H125" s="101">
        <v>45657</v>
      </c>
      <c r="I125" s="37">
        <v>0</v>
      </c>
      <c r="J125" s="37">
        <v>0</v>
      </c>
      <c r="K125" s="37">
        <v>0</v>
      </c>
      <c r="L125" s="37">
        <v>0</v>
      </c>
      <c r="M125" s="37">
        <v>20000000</v>
      </c>
      <c r="N125" s="37">
        <v>0</v>
      </c>
      <c r="O125" s="37">
        <v>20000000</v>
      </c>
      <c r="P125" s="37">
        <v>0</v>
      </c>
      <c r="Q125" s="37">
        <v>20000000</v>
      </c>
      <c r="R125" s="37">
        <v>0</v>
      </c>
      <c r="S125" s="37">
        <v>0</v>
      </c>
      <c r="T125" s="37">
        <v>0</v>
      </c>
      <c r="U125" s="31">
        <f t="shared" si="36"/>
        <v>60000000</v>
      </c>
      <c r="V125" s="31">
        <f t="shared" si="34"/>
        <v>63000000</v>
      </c>
      <c r="W125" s="32">
        <f t="shared" si="37"/>
        <v>66150000</v>
      </c>
      <c r="X125" s="47" t="s">
        <v>149</v>
      </c>
      <c r="Y125" s="47" t="s">
        <v>150</v>
      </c>
    </row>
    <row r="126" spans="1:26" ht="96" x14ac:dyDescent="0.2">
      <c r="A126" s="20" t="s">
        <v>7</v>
      </c>
      <c r="B126" s="5" t="s">
        <v>37</v>
      </c>
      <c r="C126" s="15" t="s">
        <v>51</v>
      </c>
      <c r="D126" s="6" t="s">
        <v>20</v>
      </c>
      <c r="E126" s="6" t="s">
        <v>14</v>
      </c>
      <c r="F126" s="16">
        <f t="shared" si="35"/>
        <v>20000000</v>
      </c>
      <c r="G126" s="104">
        <v>45311</v>
      </c>
      <c r="H126" s="101">
        <v>45657</v>
      </c>
      <c r="I126" s="38">
        <v>1666666.6666666667</v>
      </c>
      <c r="J126" s="38">
        <v>1666666.6666666667</v>
      </c>
      <c r="K126" s="38">
        <v>1666666.6666666667</v>
      </c>
      <c r="L126" s="38">
        <v>1666666.6666666667</v>
      </c>
      <c r="M126" s="38">
        <v>1666666.6666666667</v>
      </c>
      <c r="N126" s="38">
        <v>1666666.6666666667</v>
      </c>
      <c r="O126" s="38">
        <v>1666666.6666666667</v>
      </c>
      <c r="P126" s="38">
        <v>1666666.6666666667</v>
      </c>
      <c r="Q126" s="38">
        <v>1666666.6666666667</v>
      </c>
      <c r="R126" s="38">
        <v>1666666.6666666667</v>
      </c>
      <c r="S126" s="38">
        <v>1666666.6666666667</v>
      </c>
      <c r="T126" s="38">
        <v>1666666.6666666667</v>
      </c>
      <c r="U126" s="31">
        <f t="shared" si="36"/>
        <v>20000000</v>
      </c>
      <c r="V126" s="31">
        <f t="shared" si="34"/>
        <v>21000000</v>
      </c>
      <c r="W126" s="32">
        <f t="shared" si="37"/>
        <v>22050000</v>
      </c>
      <c r="X126" s="47" t="s">
        <v>148</v>
      </c>
      <c r="Y126" s="47" t="s">
        <v>229</v>
      </c>
    </row>
    <row r="127" spans="1:26" ht="87" customHeight="1" x14ac:dyDescent="0.2">
      <c r="A127" s="20" t="s">
        <v>7</v>
      </c>
      <c r="B127" s="5" t="s">
        <v>178</v>
      </c>
      <c r="C127" s="15" t="s">
        <v>52</v>
      </c>
      <c r="D127" s="6" t="s">
        <v>19</v>
      </c>
      <c r="E127" s="6" t="s">
        <v>13</v>
      </c>
      <c r="F127" s="16">
        <f t="shared" si="35"/>
        <v>26027616</v>
      </c>
      <c r="G127" s="104">
        <v>45301</v>
      </c>
      <c r="H127" s="101">
        <v>45324</v>
      </c>
      <c r="I127" s="38">
        <v>26027616</v>
      </c>
      <c r="J127" s="38">
        <v>0</v>
      </c>
      <c r="K127" s="38">
        <v>0</v>
      </c>
      <c r="L127" s="38">
        <v>0</v>
      </c>
      <c r="M127" s="38">
        <v>0</v>
      </c>
      <c r="N127" s="38">
        <v>0</v>
      </c>
      <c r="O127" s="38">
        <v>0</v>
      </c>
      <c r="P127" s="38">
        <v>0</v>
      </c>
      <c r="Q127" s="38">
        <v>0</v>
      </c>
      <c r="R127" s="38">
        <v>0</v>
      </c>
      <c r="S127" s="38">
        <v>0</v>
      </c>
      <c r="T127" s="38">
        <v>0</v>
      </c>
      <c r="U127" s="31">
        <f t="shared" si="36"/>
        <v>26027616</v>
      </c>
      <c r="V127" s="31">
        <f t="shared" si="34"/>
        <v>27328996.800000001</v>
      </c>
      <c r="W127" s="32">
        <f t="shared" si="37"/>
        <v>28695446.640000001</v>
      </c>
      <c r="X127" s="47" t="s">
        <v>149</v>
      </c>
      <c r="Y127" s="47" t="s">
        <v>228</v>
      </c>
    </row>
    <row r="128" spans="1:26" ht="36" x14ac:dyDescent="0.2">
      <c r="A128" s="20" t="s">
        <v>7</v>
      </c>
      <c r="B128" s="5" t="s">
        <v>178</v>
      </c>
      <c r="C128" s="15" t="s">
        <v>59</v>
      </c>
      <c r="D128" s="6" t="s">
        <v>19</v>
      </c>
      <c r="E128" s="6" t="s">
        <v>13</v>
      </c>
      <c r="F128" s="16">
        <f t="shared" si="35"/>
        <v>6000000</v>
      </c>
      <c r="G128" s="104">
        <v>45361</v>
      </c>
      <c r="H128" s="101">
        <v>45412</v>
      </c>
      <c r="I128" s="38">
        <v>0</v>
      </c>
      <c r="J128" s="38">
        <v>0</v>
      </c>
      <c r="K128" s="38">
        <v>6000000</v>
      </c>
      <c r="L128" s="38">
        <v>0</v>
      </c>
      <c r="M128" s="38">
        <v>0</v>
      </c>
      <c r="N128" s="38">
        <v>0</v>
      </c>
      <c r="O128" s="38">
        <v>0</v>
      </c>
      <c r="P128" s="38">
        <v>0</v>
      </c>
      <c r="Q128" s="38">
        <v>0</v>
      </c>
      <c r="R128" s="38">
        <v>0</v>
      </c>
      <c r="S128" s="38">
        <v>0</v>
      </c>
      <c r="T128" s="38">
        <v>0</v>
      </c>
      <c r="U128" s="31">
        <f t="shared" si="36"/>
        <v>6000000</v>
      </c>
      <c r="V128" s="31">
        <f t="shared" si="34"/>
        <v>6300000</v>
      </c>
      <c r="W128" s="32">
        <f t="shared" si="37"/>
        <v>6615000</v>
      </c>
      <c r="X128" s="47" t="s">
        <v>149</v>
      </c>
      <c r="Y128" s="47"/>
    </row>
    <row r="129" spans="1:25" ht="108" x14ac:dyDescent="0.2">
      <c r="A129" s="20" t="s">
        <v>7</v>
      </c>
      <c r="B129" s="7" t="s">
        <v>42</v>
      </c>
      <c r="C129" s="15" t="s">
        <v>57</v>
      </c>
      <c r="D129" s="6" t="s">
        <v>20</v>
      </c>
      <c r="E129" s="6" t="s">
        <v>14</v>
      </c>
      <c r="F129" s="16">
        <f t="shared" si="35"/>
        <v>78329763.720000014</v>
      </c>
      <c r="G129" s="104">
        <v>45292</v>
      </c>
      <c r="H129" s="101">
        <v>45657</v>
      </c>
      <c r="I129" s="38">
        <v>6527480.3099999996</v>
      </c>
      <c r="J129" s="38">
        <v>6527480.3099999996</v>
      </c>
      <c r="K129" s="38">
        <v>6527480.3099999996</v>
      </c>
      <c r="L129" s="38">
        <v>6527480.3099999996</v>
      </c>
      <c r="M129" s="38">
        <v>6527480.3099999996</v>
      </c>
      <c r="N129" s="38">
        <v>6527480.3099999996</v>
      </c>
      <c r="O129" s="38">
        <v>6527480.3099999996</v>
      </c>
      <c r="P129" s="38">
        <v>6527480.3099999996</v>
      </c>
      <c r="Q129" s="38">
        <v>6527480.3099999996</v>
      </c>
      <c r="R129" s="38">
        <v>6527480.3099999996</v>
      </c>
      <c r="S129" s="38">
        <v>6527480.3099999996</v>
      </c>
      <c r="T129" s="38">
        <v>6527480.3099999996</v>
      </c>
      <c r="U129" s="31">
        <f t="shared" si="36"/>
        <v>78329763.720000014</v>
      </c>
      <c r="V129" s="31">
        <f t="shared" si="34"/>
        <v>82246251.906000018</v>
      </c>
      <c r="W129" s="32">
        <f t="shared" si="37"/>
        <v>86358564.501300022</v>
      </c>
      <c r="X129" s="47" t="s">
        <v>168</v>
      </c>
      <c r="Y129" s="47"/>
    </row>
    <row r="130" spans="1:25" ht="60" x14ac:dyDescent="0.2">
      <c r="A130" s="20" t="s">
        <v>7</v>
      </c>
      <c r="B130" s="7" t="s">
        <v>43</v>
      </c>
      <c r="C130" s="15" t="s">
        <v>60</v>
      </c>
      <c r="D130" s="6" t="s">
        <v>20</v>
      </c>
      <c r="E130" s="6" t="s">
        <v>14</v>
      </c>
      <c r="F130" s="16">
        <f t="shared" si="35"/>
        <v>7000000</v>
      </c>
      <c r="G130" s="104">
        <v>45292</v>
      </c>
      <c r="H130" s="101">
        <v>45657</v>
      </c>
      <c r="I130" s="38">
        <v>0</v>
      </c>
      <c r="J130" s="38">
        <v>0</v>
      </c>
      <c r="K130" s="38">
        <v>0</v>
      </c>
      <c r="L130" s="38">
        <v>3000000</v>
      </c>
      <c r="M130" s="38">
        <v>0</v>
      </c>
      <c r="N130" s="38">
        <v>0</v>
      </c>
      <c r="O130" s="38">
        <v>2000000</v>
      </c>
      <c r="P130" s="38">
        <v>0</v>
      </c>
      <c r="Q130" s="38">
        <v>0</v>
      </c>
      <c r="R130" s="38">
        <v>2000000</v>
      </c>
      <c r="S130" s="38">
        <v>0</v>
      </c>
      <c r="T130" s="38">
        <v>0</v>
      </c>
      <c r="U130" s="31">
        <f t="shared" si="36"/>
        <v>7000000</v>
      </c>
      <c r="V130" s="31">
        <f t="shared" si="34"/>
        <v>7350000</v>
      </c>
      <c r="W130" s="32">
        <f t="shared" si="37"/>
        <v>7717500</v>
      </c>
      <c r="X130" s="47" t="s">
        <v>154</v>
      </c>
      <c r="Y130" s="47"/>
    </row>
    <row r="131" spans="1:25" ht="96" x14ac:dyDescent="0.2">
      <c r="A131" s="20" t="s">
        <v>7</v>
      </c>
      <c r="B131" s="7" t="s">
        <v>178</v>
      </c>
      <c r="C131" s="15" t="s">
        <v>55</v>
      </c>
      <c r="D131" s="6" t="s">
        <v>19</v>
      </c>
      <c r="E131" s="6" t="s">
        <v>14</v>
      </c>
      <c r="F131" s="16">
        <f t="shared" si="35"/>
        <v>2640000</v>
      </c>
      <c r="G131" s="104">
        <v>45324</v>
      </c>
      <c r="H131" s="101">
        <v>45443</v>
      </c>
      <c r="I131" s="38">
        <v>0</v>
      </c>
      <c r="J131" s="38">
        <v>1500000</v>
      </c>
      <c r="K131" s="38">
        <v>1140000</v>
      </c>
      <c r="L131" s="38">
        <v>0</v>
      </c>
      <c r="M131" s="38">
        <v>0</v>
      </c>
      <c r="N131" s="38">
        <v>0</v>
      </c>
      <c r="O131" s="38">
        <v>0</v>
      </c>
      <c r="P131" s="38">
        <v>0</v>
      </c>
      <c r="Q131" s="38">
        <v>0</v>
      </c>
      <c r="R131" s="38">
        <v>0</v>
      </c>
      <c r="S131" s="38">
        <v>0</v>
      </c>
      <c r="T131" s="38">
        <v>0</v>
      </c>
      <c r="U131" s="31">
        <f t="shared" si="36"/>
        <v>2640000</v>
      </c>
      <c r="V131" s="31">
        <f t="shared" si="34"/>
        <v>2772000</v>
      </c>
      <c r="W131" s="32">
        <f t="shared" si="37"/>
        <v>2910600</v>
      </c>
      <c r="X131" s="47" t="s">
        <v>149</v>
      </c>
      <c r="Y131" s="47"/>
    </row>
    <row r="132" spans="1:25" ht="92.1" customHeight="1" x14ac:dyDescent="0.2">
      <c r="A132" s="20" t="s">
        <v>7</v>
      </c>
      <c r="B132" s="7" t="s">
        <v>152</v>
      </c>
      <c r="C132" s="15" t="s">
        <v>56</v>
      </c>
      <c r="D132" s="6" t="s">
        <v>20</v>
      </c>
      <c r="E132" s="6" t="s">
        <v>13</v>
      </c>
      <c r="F132" s="16">
        <f t="shared" si="35"/>
        <v>5000000</v>
      </c>
      <c r="G132" s="104">
        <v>45324</v>
      </c>
      <c r="H132" s="101">
        <v>45381</v>
      </c>
      <c r="I132" s="38">
        <v>0</v>
      </c>
      <c r="J132" s="38">
        <v>2500000</v>
      </c>
      <c r="K132" s="38">
        <v>0</v>
      </c>
      <c r="L132" s="38">
        <v>0</v>
      </c>
      <c r="M132" s="38">
        <v>0</v>
      </c>
      <c r="N132" s="38">
        <v>0</v>
      </c>
      <c r="O132" s="38">
        <v>0</v>
      </c>
      <c r="P132" s="38">
        <v>0</v>
      </c>
      <c r="Q132" s="38">
        <v>0</v>
      </c>
      <c r="R132" s="38">
        <v>2500000</v>
      </c>
      <c r="S132" s="38">
        <v>0</v>
      </c>
      <c r="T132" s="38">
        <v>0</v>
      </c>
      <c r="U132" s="31">
        <f t="shared" si="36"/>
        <v>5000000</v>
      </c>
      <c r="V132" s="31">
        <f t="shared" si="34"/>
        <v>5250000</v>
      </c>
      <c r="W132" s="32">
        <f t="shared" si="37"/>
        <v>5512500</v>
      </c>
      <c r="X132" s="47" t="s">
        <v>148</v>
      </c>
      <c r="Y132" s="47" t="s">
        <v>230</v>
      </c>
    </row>
    <row r="133" spans="1:25" ht="48" x14ac:dyDescent="0.2">
      <c r="A133" s="20" t="s">
        <v>7</v>
      </c>
      <c r="B133" s="7" t="s">
        <v>178</v>
      </c>
      <c r="C133" s="21" t="s">
        <v>53</v>
      </c>
      <c r="D133" s="6" t="s">
        <v>19</v>
      </c>
      <c r="E133" s="6" t="s">
        <v>13</v>
      </c>
      <c r="F133" s="16">
        <f t="shared" si="35"/>
        <v>15000000</v>
      </c>
      <c r="G133" s="104">
        <v>45324</v>
      </c>
      <c r="H133" s="101">
        <v>45381</v>
      </c>
      <c r="I133" s="38">
        <v>0</v>
      </c>
      <c r="J133" s="38">
        <v>15000000</v>
      </c>
      <c r="K133" s="38">
        <v>0</v>
      </c>
      <c r="L133" s="38">
        <v>0</v>
      </c>
      <c r="M133" s="38">
        <v>0</v>
      </c>
      <c r="N133" s="38">
        <v>0</v>
      </c>
      <c r="O133" s="38">
        <v>0</v>
      </c>
      <c r="P133" s="38">
        <v>0</v>
      </c>
      <c r="Q133" s="38">
        <v>0</v>
      </c>
      <c r="R133" s="38">
        <v>0</v>
      </c>
      <c r="S133" s="38">
        <v>0</v>
      </c>
      <c r="T133" s="38">
        <v>0</v>
      </c>
      <c r="U133" s="31">
        <f t="shared" si="36"/>
        <v>15000000</v>
      </c>
      <c r="V133" s="31">
        <f t="shared" si="34"/>
        <v>15750000</v>
      </c>
      <c r="W133" s="32">
        <f t="shared" si="37"/>
        <v>16537500</v>
      </c>
      <c r="X133" s="47" t="s">
        <v>149</v>
      </c>
      <c r="Y133" s="47"/>
    </row>
    <row r="134" spans="1:25" ht="24" x14ac:dyDescent="0.2">
      <c r="A134" s="20" t="s">
        <v>7</v>
      </c>
      <c r="B134" s="7" t="s">
        <v>178</v>
      </c>
      <c r="C134" s="15" t="s">
        <v>232</v>
      </c>
      <c r="D134" s="6" t="s">
        <v>19</v>
      </c>
      <c r="E134" s="6" t="s">
        <v>13</v>
      </c>
      <c r="F134" s="16">
        <f t="shared" si="35"/>
        <v>50000000</v>
      </c>
      <c r="G134" s="104">
        <v>45627</v>
      </c>
      <c r="H134" s="101">
        <v>45657</v>
      </c>
      <c r="I134" s="38">
        <v>0</v>
      </c>
      <c r="J134" s="38">
        <v>0</v>
      </c>
      <c r="K134" s="38">
        <v>0</v>
      </c>
      <c r="L134" s="38">
        <v>0</v>
      </c>
      <c r="M134" s="38">
        <v>0</v>
      </c>
      <c r="N134" s="38">
        <v>0</v>
      </c>
      <c r="O134" s="38">
        <v>0</v>
      </c>
      <c r="P134" s="38">
        <v>0</v>
      </c>
      <c r="Q134" s="38">
        <v>0</v>
      </c>
      <c r="R134" s="38">
        <v>0</v>
      </c>
      <c r="S134" s="38">
        <v>0</v>
      </c>
      <c r="T134" s="38">
        <v>50000000</v>
      </c>
      <c r="U134" s="31">
        <f t="shared" si="36"/>
        <v>50000000</v>
      </c>
      <c r="V134" s="31">
        <f t="shared" si="34"/>
        <v>52500000</v>
      </c>
      <c r="W134" s="32">
        <f t="shared" si="37"/>
        <v>55125000</v>
      </c>
      <c r="X134" s="47" t="s">
        <v>149</v>
      </c>
      <c r="Y134" s="47" t="s">
        <v>231</v>
      </c>
    </row>
    <row r="135" spans="1:25" ht="36" x14ac:dyDescent="0.2">
      <c r="A135" s="20" t="s">
        <v>7</v>
      </c>
      <c r="B135" s="7" t="s">
        <v>178</v>
      </c>
      <c r="C135" s="21" t="s">
        <v>233</v>
      </c>
      <c r="D135" s="6" t="s">
        <v>19</v>
      </c>
      <c r="E135" s="6" t="s">
        <v>13</v>
      </c>
      <c r="F135" s="16">
        <f t="shared" si="35"/>
        <v>40000000</v>
      </c>
      <c r="G135" s="104">
        <v>45627</v>
      </c>
      <c r="H135" s="101">
        <v>45657</v>
      </c>
      <c r="I135" s="38">
        <v>0</v>
      </c>
      <c r="J135" s="38">
        <v>0</v>
      </c>
      <c r="K135" s="38">
        <v>0</v>
      </c>
      <c r="L135" s="38">
        <v>0</v>
      </c>
      <c r="M135" s="38">
        <v>0</v>
      </c>
      <c r="N135" s="38">
        <v>0</v>
      </c>
      <c r="O135" s="38">
        <v>0</v>
      </c>
      <c r="P135" s="38">
        <v>0</v>
      </c>
      <c r="Q135" s="38">
        <v>0</v>
      </c>
      <c r="R135" s="38">
        <v>0</v>
      </c>
      <c r="S135" s="38">
        <v>0</v>
      </c>
      <c r="T135" s="38">
        <v>40000000</v>
      </c>
      <c r="U135" s="31">
        <f t="shared" si="36"/>
        <v>40000000</v>
      </c>
      <c r="V135" s="31">
        <f t="shared" si="34"/>
        <v>42000000</v>
      </c>
      <c r="W135" s="32">
        <f t="shared" si="37"/>
        <v>44100000</v>
      </c>
      <c r="X135" s="47" t="s">
        <v>149</v>
      </c>
      <c r="Y135" s="47" t="s">
        <v>234</v>
      </c>
    </row>
    <row r="136" spans="1:25" ht="17.100000000000001" customHeight="1" x14ac:dyDescent="0.2">
      <c r="A136" s="20" t="s">
        <v>7</v>
      </c>
      <c r="B136" s="19" t="s">
        <v>104</v>
      </c>
      <c r="C136" s="5" t="s">
        <v>133</v>
      </c>
      <c r="D136" s="5" t="s">
        <v>21</v>
      </c>
      <c r="E136" s="5" t="s">
        <v>14</v>
      </c>
      <c r="F136" s="18">
        <f>U136</f>
        <v>1020000</v>
      </c>
      <c r="G136" s="104">
        <v>45292</v>
      </c>
      <c r="H136" s="101">
        <v>45657</v>
      </c>
      <c r="I136" s="35">
        <v>85000</v>
      </c>
      <c r="J136" s="35">
        <v>85000</v>
      </c>
      <c r="K136" s="35">
        <v>85000</v>
      </c>
      <c r="L136" s="35">
        <v>85000</v>
      </c>
      <c r="M136" s="35">
        <v>85000</v>
      </c>
      <c r="N136" s="35">
        <v>85000</v>
      </c>
      <c r="O136" s="35">
        <v>85000</v>
      </c>
      <c r="P136" s="35">
        <v>85000</v>
      </c>
      <c r="Q136" s="35">
        <v>85000</v>
      </c>
      <c r="R136" s="35">
        <v>85000</v>
      </c>
      <c r="S136" s="35">
        <v>85000</v>
      </c>
      <c r="T136" s="35">
        <v>85000</v>
      </c>
      <c r="U136" s="31">
        <f t="shared" ref="U136:U138" si="39">SUM(I136:T136)</f>
        <v>1020000</v>
      </c>
      <c r="V136" s="31">
        <f t="shared" si="34"/>
        <v>1071000</v>
      </c>
      <c r="W136" s="32">
        <f t="shared" ref="W136:W138" si="40">V136*1.05</f>
        <v>1124550</v>
      </c>
      <c r="X136" s="47" t="s">
        <v>149</v>
      </c>
      <c r="Y136" s="47"/>
    </row>
    <row r="137" spans="1:25" ht="26.1" customHeight="1" x14ac:dyDescent="0.2">
      <c r="A137" s="20" t="s">
        <v>7</v>
      </c>
      <c r="B137" s="19" t="s">
        <v>104</v>
      </c>
      <c r="C137" s="5" t="s">
        <v>134</v>
      </c>
      <c r="D137" s="5" t="s">
        <v>21</v>
      </c>
      <c r="E137" s="5" t="s">
        <v>14</v>
      </c>
      <c r="F137" s="18">
        <f>U137</f>
        <v>2160000</v>
      </c>
      <c r="G137" s="104">
        <v>45292</v>
      </c>
      <c r="H137" s="101">
        <v>45657</v>
      </c>
      <c r="I137" s="35">
        <v>180000</v>
      </c>
      <c r="J137" s="35">
        <v>180000</v>
      </c>
      <c r="K137" s="35">
        <v>180000</v>
      </c>
      <c r="L137" s="35">
        <v>180000</v>
      </c>
      <c r="M137" s="35">
        <v>180000</v>
      </c>
      <c r="N137" s="35">
        <v>180000</v>
      </c>
      <c r="O137" s="35">
        <v>180000</v>
      </c>
      <c r="P137" s="35">
        <v>180000</v>
      </c>
      <c r="Q137" s="35">
        <v>180000</v>
      </c>
      <c r="R137" s="35">
        <v>180000</v>
      </c>
      <c r="S137" s="35">
        <v>180000</v>
      </c>
      <c r="T137" s="35">
        <v>180000</v>
      </c>
      <c r="U137" s="31">
        <f t="shared" si="39"/>
        <v>2160000</v>
      </c>
      <c r="V137" s="31">
        <f t="shared" si="34"/>
        <v>2268000</v>
      </c>
      <c r="W137" s="32">
        <f t="shared" si="40"/>
        <v>2381400</v>
      </c>
      <c r="X137" s="47" t="s">
        <v>149</v>
      </c>
      <c r="Y137" s="47"/>
    </row>
    <row r="138" spans="1:25" ht="12.75" x14ac:dyDescent="0.2">
      <c r="A138" s="20" t="s">
        <v>7</v>
      </c>
      <c r="B138" s="19" t="s">
        <v>220</v>
      </c>
      <c r="C138" s="5" t="s">
        <v>261</v>
      </c>
      <c r="D138" s="5" t="s">
        <v>21</v>
      </c>
      <c r="E138" s="5" t="s">
        <v>14</v>
      </c>
      <c r="F138" s="18">
        <f>U138</f>
        <v>4200000</v>
      </c>
      <c r="G138" s="104">
        <v>45292</v>
      </c>
      <c r="H138" s="101">
        <v>45657</v>
      </c>
      <c r="I138" s="35">
        <v>350000</v>
      </c>
      <c r="J138" s="35">
        <v>350000</v>
      </c>
      <c r="K138" s="35">
        <v>350000</v>
      </c>
      <c r="L138" s="35">
        <v>350000</v>
      </c>
      <c r="M138" s="35">
        <v>350000</v>
      </c>
      <c r="N138" s="35">
        <v>350000</v>
      </c>
      <c r="O138" s="35">
        <v>350000</v>
      </c>
      <c r="P138" s="35">
        <v>350000</v>
      </c>
      <c r="Q138" s="35">
        <v>350000</v>
      </c>
      <c r="R138" s="35">
        <v>350000</v>
      </c>
      <c r="S138" s="35">
        <v>350000</v>
      </c>
      <c r="T138" s="35">
        <v>350000</v>
      </c>
      <c r="U138" s="31">
        <f t="shared" si="39"/>
        <v>4200000</v>
      </c>
      <c r="V138" s="31">
        <f t="shared" si="34"/>
        <v>4410000</v>
      </c>
      <c r="W138" s="32">
        <f t="shared" si="40"/>
        <v>4630500</v>
      </c>
      <c r="X138" s="47" t="s">
        <v>149</v>
      </c>
      <c r="Y138" s="47"/>
    </row>
    <row r="139" spans="1:25" x14ac:dyDescent="0.2">
      <c r="A139" s="20" t="s">
        <v>7</v>
      </c>
      <c r="B139" s="52" t="s">
        <v>74</v>
      </c>
      <c r="C139" s="25" t="s">
        <v>61</v>
      </c>
      <c r="D139" s="17" t="s">
        <v>18</v>
      </c>
      <c r="E139" s="17" t="s">
        <v>13</v>
      </c>
      <c r="F139" s="68">
        <f t="shared" ref="F139:F152" si="41">U139</f>
        <v>804487994.4600004</v>
      </c>
      <c r="G139" s="104">
        <v>45292</v>
      </c>
      <c r="H139" s="101">
        <v>45657</v>
      </c>
      <c r="I139" s="36">
        <v>67040666.205000013</v>
      </c>
      <c r="J139" s="36">
        <v>67040666.205000013</v>
      </c>
      <c r="K139" s="36">
        <v>67040666.205000013</v>
      </c>
      <c r="L139" s="36">
        <v>67040666.205000013</v>
      </c>
      <c r="M139" s="36">
        <v>67040666.205000013</v>
      </c>
      <c r="N139" s="36">
        <v>67040666.205000013</v>
      </c>
      <c r="O139" s="36">
        <v>67040666.205000013</v>
      </c>
      <c r="P139" s="36">
        <v>67040666.205000013</v>
      </c>
      <c r="Q139" s="36">
        <v>67040666.205000013</v>
      </c>
      <c r="R139" s="36">
        <v>67040666.205000013</v>
      </c>
      <c r="S139" s="36">
        <v>67040666.205000013</v>
      </c>
      <c r="T139" s="36">
        <v>67040666.205000013</v>
      </c>
      <c r="U139" s="31">
        <f t="shared" ref="U139:U152" si="42">SUM(I139:T139)</f>
        <v>804487994.4600004</v>
      </c>
      <c r="V139" s="31">
        <f t="shared" si="34"/>
        <v>844712394.18300045</v>
      </c>
      <c r="W139" s="32">
        <f t="shared" si="37"/>
        <v>886948013.89215052</v>
      </c>
      <c r="X139" s="47" t="s">
        <v>149</v>
      </c>
      <c r="Y139" s="47"/>
    </row>
    <row r="140" spans="1:25" x14ac:dyDescent="0.2">
      <c r="A140" s="20" t="s">
        <v>7</v>
      </c>
      <c r="B140" s="52" t="s">
        <v>74</v>
      </c>
      <c r="C140" s="25" t="s">
        <v>62</v>
      </c>
      <c r="D140" s="17" t="s">
        <v>18</v>
      </c>
      <c r="E140" s="17" t="s">
        <v>13</v>
      </c>
      <c r="F140" s="68">
        <f t="shared" si="41"/>
        <v>123447616.77600002</v>
      </c>
      <c r="G140" s="104">
        <v>45292</v>
      </c>
      <c r="H140" s="101">
        <v>45657</v>
      </c>
      <c r="I140" s="36">
        <v>10287301.398000002</v>
      </c>
      <c r="J140" s="36">
        <v>10287301.398000002</v>
      </c>
      <c r="K140" s="36">
        <v>10287301.398000002</v>
      </c>
      <c r="L140" s="36">
        <v>10287301.398000002</v>
      </c>
      <c r="M140" s="36">
        <v>10287301.398000002</v>
      </c>
      <c r="N140" s="36">
        <v>10287301.398000002</v>
      </c>
      <c r="O140" s="36">
        <v>10287301.398000002</v>
      </c>
      <c r="P140" s="36">
        <v>10287301.398000002</v>
      </c>
      <c r="Q140" s="36">
        <v>10287301.398000002</v>
      </c>
      <c r="R140" s="36">
        <v>10287301.398000002</v>
      </c>
      <c r="S140" s="36">
        <v>10287301.398000002</v>
      </c>
      <c r="T140" s="36">
        <v>10287301.398000002</v>
      </c>
      <c r="U140" s="31">
        <f t="shared" si="42"/>
        <v>123447616.77600002</v>
      </c>
      <c r="V140" s="31">
        <f t="shared" si="34"/>
        <v>129619997.61480004</v>
      </c>
      <c r="W140" s="32">
        <f t="shared" si="37"/>
        <v>136100997.49554005</v>
      </c>
      <c r="X140" s="47" t="s">
        <v>149</v>
      </c>
      <c r="Y140" s="47"/>
    </row>
    <row r="141" spans="1:25" x14ac:dyDescent="0.2">
      <c r="A141" s="20" t="s">
        <v>7</v>
      </c>
      <c r="B141" s="52" t="s">
        <v>74</v>
      </c>
      <c r="C141" s="25" t="s">
        <v>63</v>
      </c>
      <c r="D141" s="17" t="s">
        <v>18</v>
      </c>
      <c r="E141" s="17" t="s">
        <v>13</v>
      </c>
      <c r="F141" s="68">
        <f t="shared" si="41"/>
        <v>58048905.888000019</v>
      </c>
      <c r="G141" s="104">
        <v>45292</v>
      </c>
      <c r="H141" s="101">
        <v>45657</v>
      </c>
      <c r="I141" s="36">
        <v>4837408.8240000028</v>
      </c>
      <c r="J141" s="36">
        <v>4837408.8240000028</v>
      </c>
      <c r="K141" s="36">
        <v>4837408.8240000028</v>
      </c>
      <c r="L141" s="36">
        <v>4837408.8240000028</v>
      </c>
      <c r="M141" s="36">
        <v>4837408.8240000028</v>
      </c>
      <c r="N141" s="36">
        <v>4837408.8240000028</v>
      </c>
      <c r="O141" s="36">
        <v>4837408.8240000028</v>
      </c>
      <c r="P141" s="36">
        <v>4837408.8240000028</v>
      </c>
      <c r="Q141" s="36">
        <v>4837408.8240000028</v>
      </c>
      <c r="R141" s="36">
        <v>4837408.8240000028</v>
      </c>
      <c r="S141" s="36">
        <v>4837408.8240000028</v>
      </c>
      <c r="T141" s="36">
        <v>4837408.8240000028</v>
      </c>
      <c r="U141" s="31">
        <f t="shared" si="42"/>
        <v>58048905.888000019</v>
      </c>
      <c r="V141" s="31">
        <f t="shared" si="34"/>
        <v>60951351.182400025</v>
      </c>
      <c r="W141" s="32">
        <f t="shared" si="37"/>
        <v>63998918.741520032</v>
      </c>
      <c r="X141" s="47" t="s">
        <v>149</v>
      </c>
      <c r="Y141" s="47"/>
    </row>
    <row r="142" spans="1:25" x14ac:dyDescent="0.2">
      <c r="A142" s="20" t="s">
        <v>7</v>
      </c>
      <c r="B142" s="52" t="s">
        <v>74</v>
      </c>
      <c r="C142" s="25" t="s">
        <v>64</v>
      </c>
      <c r="D142" s="17" t="s">
        <v>18</v>
      </c>
      <c r="E142" s="17" t="s">
        <v>13</v>
      </c>
      <c r="F142" s="68">
        <f t="shared" si="41"/>
        <v>2540720.4479999994</v>
      </c>
      <c r="G142" s="104">
        <v>45292</v>
      </c>
      <c r="H142" s="101">
        <v>45657</v>
      </c>
      <c r="I142" s="36">
        <v>211726.704</v>
      </c>
      <c r="J142" s="36">
        <v>211726.704</v>
      </c>
      <c r="K142" s="36">
        <v>211726.704</v>
      </c>
      <c r="L142" s="36">
        <v>211726.704</v>
      </c>
      <c r="M142" s="36">
        <v>211726.704</v>
      </c>
      <c r="N142" s="36">
        <v>211726.704</v>
      </c>
      <c r="O142" s="36">
        <v>211726.704</v>
      </c>
      <c r="P142" s="36">
        <v>211726.704</v>
      </c>
      <c r="Q142" s="36">
        <v>211726.704</v>
      </c>
      <c r="R142" s="36">
        <v>211726.704</v>
      </c>
      <c r="S142" s="36">
        <v>211726.704</v>
      </c>
      <c r="T142" s="36">
        <v>211726.704</v>
      </c>
      <c r="U142" s="31">
        <f t="shared" si="42"/>
        <v>2540720.4479999994</v>
      </c>
      <c r="V142" s="31">
        <f t="shared" si="34"/>
        <v>2667756.4703999995</v>
      </c>
      <c r="W142" s="32">
        <f t="shared" si="37"/>
        <v>2801144.2939199996</v>
      </c>
      <c r="X142" s="47" t="s">
        <v>149</v>
      </c>
      <c r="Y142" s="47"/>
    </row>
    <row r="143" spans="1:25" x14ac:dyDescent="0.2">
      <c r="A143" s="20" t="s">
        <v>7</v>
      </c>
      <c r="B143" s="52" t="s">
        <v>74</v>
      </c>
      <c r="C143" s="25" t="s">
        <v>238</v>
      </c>
      <c r="D143" s="17" t="s">
        <v>18</v>
      </c>
      <c r="E143" s="17" t="s">
        <v>13</v>
      </c>
      <c r="F143" s="68">
        <f t="shared" si="41"/>
        <v>82165376.427000031</v>
      </c>
      <c r="G143" s="104">
        <v>45292</v>
      </c>
      <c r="H143" s="101">
        <v>45657</v>
      </c>
      <c r="I143" s="36">
        <v>6847114.7022500001</v>
      </c>
      <c r="J143" s="36">
        <v>6847114.7022500001</v>
      </c>
      <c r="K143" s="36">
        <v>6847114.7022500001</v>
      </c>
      <c r="L143" s="36">
        <v>6847114.7022500001</v>
      </c>
      <c r="M143" s="36">
        <v>6847114.7022500001</v>
      </c>
      <c r="N143" s="36">
        <v>6847114.7022500001</v>
      </c>
      <c r="O143" s="36">
        <v>6847114.7022500001</v>
      </c>
      <c r="P143" s="36">
        <v>6847114.7022500001</v>
      </c>
      <c r="Q143" s="36">
        <v>6847114.7022500001</v>
      </c>
      <c r="R143" s="36">
        <v>6847114.7022500001</v>
      </c>
      <c r="S143" s="36">
        <v>6847114.7022500001</v>
      </c>
      <c r="T143" s="36">
        <v>6847114.7022500001</v>
      </c>
      <c r="U143" s="31">
        <f t="shared" si="42"/>
        <v>82165376.427000031</v>
      </c>
      <c r="V143" s="31">
        <f t="shared" si="34"/>
        <v>86273645.248350039</v>
      </c>
      <c r="W143" s="32">
        <f t="shared" si="37"/>
        <v>90587327.510767549</v>
      </c>
      <c r="X143" s="47" t="s">
        <v>149</v>
      </c>
      <c r="Y143" s="47"/>
    </row>
    <row r="144" spans="1:25" x14ac:dyDescent="0.2">
      <c r="A144" s="20" t="s">
        <v>7</v>
      </c>
      <c r="B144" s="52" t="s">
        <v>74</v>
      </c>
      <c r="C144" s="25" t="s">
        <v>65</v>
      </c>
      <c r="D144" s="17" t="s">
        <v>18</v>
      </c>
      <c r="E144" s="17" t="s">
        <v>13</v>
      </c>
      <c r="F144" s="68">
        <f t="shared" si="41"/>
        <v>9859845.1712400001</v>
      </c>
      <c r="G144" s="104">
        <v>45292</v>
      </c>
      <c r="H144" s="101">
        <v>45657</v>
      </c>
      <c r="I144" s="36">
        <v>821653.76427000004</v>
      </c>
      <c r="J144" s="36">
        <v>821653.76427000004</v>
      </c>
      <c r="K144" s="36">
        <v>821653.76427000004</v>
      </c>
      <c r="L144" s="36">
        <v>821653.76427000004</v>
      </c>
      <c r="M144" s="36">
        <v>821653.76427000004</v>
      </c>
      <c r="N144" s="36">
        <v>821653.76427000004</v>
      </c>
      <c r="O144" s="36">
        <v>821653.76427000004</v>
      </c>
      <c r="P144" s="36">
        <v>821653.76427000004</v>
      </c>
      <c r="Q144" s="36">
        <v>821653.76427000004</v>
      </c>
      <c r="R144" s="36">
        <v>821653.76427000004</v>
      </c>
      <c r="S144" s="36">
        <v>821653.76427000004</v>
      </c>
      <c r="T144" s="36">
        <v>821653.76427000004</v>
      </c>
      <c r="U144" s="31">
        <f t="shared" si="42"/>
        <v>9859845.1712400001</v>
      </c>
      <c r="V144" s="31">
        <f t="shared" si="34"/>
        <v>10352837.429802001</v>
      </c>
      <c r="W144" s="32">
        <f t="shared" si="37"/>
        <v>10870479.301292101</v>
      </c>
      <c r="X144" s="47" t="s">
        <v>149</v>
      </c>
      <c r="Y144" s="47"/>
    </row>
    <row r="145" spans="1:25" x14ac:dyDescent="0.2">
      <c r="A145" s="20" t="s">
        <v>7</v>
      </c>
      <c r="B145" s="52" t="s">
        <v>74</v>
      </c>
      <c r="C145" s="25" t="s">
        <v>66</v>
      </c>
      <c r="D145" s="17" t="s">
        <v>18</v>
      </c>
      <c r="E145" s="17" t="s">
        <v>13</v>
      </c>
      <c r="F145" s="68">
        <f t="shared" si="41"/>
        <v>41082688.213500015</v>
      </c>
      <c r="G145" s="104">
        <v>45292</v>
      </c>
      <c r="H145" s="101">
        <v>45657</v>
      </c>
      <c r="I145" s="36">
        <v>3423557.351125</v>
      </c>
      <c r="J145" s="36">
        <v>3423557.351125</v>
      </c>
      <c r="K145" s="36">
        <v>3423557.351125</v>
      </c>
      <c r="L145" s="36">
        <v>3423557.351125</v>
      </c>
      <c r="M145" s="36">
        <v>3423557.351125</v>
      </c>
      <c r="N145" s="36">
        <v>3423557.351125</v>
      </c>
      <c r="O145" s="36">
        <v>3423557.351125</v>
      </c>
      <c r="P145" s="36">
        <v>3423557.351125</v>
      </c>
      <c r="Q145" s="36">
        <v>3423557.351125</v>
      </c>
      <c r="R145" s="36">
        <v>3423557.351125</v>
      </c>
      <c r="S145" s="36">
        <v>3423557.351125</v>
      </c>
      <c r="T145" s="36">
        <v>3423557.351125</v>
      </c>
      <c r="U145" s="31">
        <f t="shared" si="42"/>
        <v>41082688.213500015</v>
      </c>
      <c r="V145" s="31">
        <f t="shared" si="34"/>
        <v>43136822.62417502</v>
      </c>
      <c r="W145" s="32">
        <f t="shared" si="37"/>
        <v>45293663.755383775</v>
      </c>
      <c r="X145" s="47" t="s">
        <v>149</v>
      </c>
      <c r="Y145" s="47"/>
    </row>
    <row r="146" spans="1:25" x14ac:dyDescent="0.2">
      <c r="A146" s="20" t="s">
        <v>7</v>
      </c>
      <c r="B146" s="52" t="s">
        <v>74</v>
      </c>
      <c r="C146" s="25" t="s">
        <v>67</v>
      </c>
      <c r="D146" s="17" t="s">
        <v>18</v>
      </c>
      <c r="E146" s="17" t="s">
        <v>13</v>
      </c>
      <c r="F146" s="68">
        <f t="shared" si="41"/>
        <v>41082688.213500015</v>
      </c>
      <c r="G146" s="104">
        <v>45292</v>
      </c>
      <c r="H146" s="101">
        <v>45657</v>
      </c>
      <c r="I146" s="36">
        <v>3423557.351125</v>
      </c>
      <c r="J146" s="36">
        <v>3423557.351125</v>
      </c>
      <c r="K146" s="36">
        <v>3423557.351125</v>
      </c>
      <c r="L146" s="36">
        <v>3423557.351125</v>
      </c>
      <c r="M146" s="36">
        <v>3423557.351125</v>
      </c>
      <c r="N146" s="36">
        <v>3423557.351125</v>
      </c>
      <c r="O146" s="36">
        <v>3423557.351125</v>
      </c>
      <c r="P146" s="36">
        <v>3423557.351125</v>
      </c>
      <c r="Q146" s="36">
        <v>3423557.351125</v>
      </c>
      <c r="R146" s="36">
        <v>3423557.351125</v>
      </c>
      <c r="S146" s="36">
        <v>3423557.351125</v>
      </c>
      <c r="T146" s="36">
        <v>3423557.351125</v>
      </c>
      <c r="U146" s="31">
        <f t="shared" si="42"/>
        <v>41082688.213500015</v>
      </c>
      <c r="V146" s="31">
        <f t="shared" si="34"/>
        <v>43136822.62417502</v>
      </c>
      <c r="W146" s="32">
        <f t="shared" si="37"/>
        <v>45293663.755383775</v>
      </c>
      <c r="X146" s="47" t="s">
        <v>149</v>
      </c>
      <c r="Y146" s="47"/>
    </row>
    <row r="147" spans="1:25" x14ac:dyDescent="0.2">
      <c r="A147" s="20" t="s">
        <v>7</v>
      </c>
      <c r="B147" s="52" t="s">
        <v>74</v>
      </c>
      <c r="C147" s="25" t="s">
        <v>68</v>
      </c>
      <c r="D147" s="17" t="s">
        <v>18</v>
      </c>
      <c r="E147" s="17" t="s">
        <v>13</v>
      </c>
      <c r="F147" s="68">
        <f t="shared" si="41"/>
        <v>3047051.3557500006</v>
      </c>
      <c r="G147" s="104">
        <v>45292</v>
      </c>
      <c r="H147" s="101">
        <v>45657</v>
      </c>
      <c r="I147" s="36">
        <v>253920.94631250002</v>
      </c>
      <c r="J147" s="36">
        <v>253920.94631250002</v>
      </c>
      <c r="K147" s="36">
        <v>253920.94631250002</v>
      </c>
      <c r="L147" s="36">
        <v>253920.94631250002</v>
      </c>
      <c r="M147" s="36">
        <v>253920.94631250002</v>
      </c>
      <c r="N147" s="36">
        <v>253920.94631250002</v>
      </c>
      <c r="O147" s="36">
        <v>253920.94631250002</v>
      </c>
      <c r="P147" s="36">
        <v>253920.94631250002</v>
      </c>
      <c r="Q147" s="36">
        <v>253920.94631250002</v>
      </c>
      <c r="R147" s="36">
        <v>253920.94631250002</v>
      </c>
      <c r="S147" s="36">
        <v>253920.94631250002</v>
      </c>
      <c r="T147" s="36">
        <v>253920.94631250002</v>
      </c>
      <c r="U147" s="31">
        <f t="shared" si="42"/>
        <v>3047051.3557500006</v>
      </c>
      <c r="V147" s="31">
        <f t="shared" si="34"/>
        <v>3199403.9235375007</v>
      </c>
      <c r="W147" s="32">
        <f t="shared" si="37"/>
        <v>3359374.1197143761</v>
      </c>
      <c r="X147" s="47" t="s">
        <v>149</v>
      </c>
      <c r="Y147" s="47"/>
    </row>
    <row r="148" spans="1:25" x14ac:dyDescent="0.2">
      <c r="A148" s="20" t="s">
        <v>7</v>
      </c>
      <c r="B148" s="52" t="s">
        <v>74</v>
      </c>
      <c r="C148" s="25" t="s">
        <v>69</v>
      </c>
      <c r="D148" s="17" t="s">
        <v>18</v>
      </c>
      <c r="E148" s="17" t="s">
        <v>13</v>
      </c>
      <c r="F148" s="68">
        <f t="shared" si="41"/>
        <v>6094102.7115000011</v>
      </c>
      <c r="G148" s="104">
        <v>45292</v>
      </c>
      <c r="H148" s="101">
        <v>45657</v>
      </c>
      <c r="I148" s="36">
        <v>507841.89262500004</v>
      </c>
      <c r="J148" s="36">
        <v>507841.89262500004</v>
      </c>
      <c r="K148" s="36">
        <v>507841.89262500004</v>
      </c>
      <c r="L148" s="36">
        <v>507841.89262500004</v>
      </c>
      <c r="M148" s="36">
        <v>507841.89262500004</v>
      </c>
      <c r="N148" s="36">
        <v>507841.89262500004</v>
      </c>
      <c r="O148" s="36">
        <v>507841.89262500004</v>
      </c>
      <c r="P148" s="36">
        <v>507841.89262500004</v>
      </c>
      <c r="Q148" s="36">
        <v>507841.89262500004</v>
      </c>
      <c r="R148" s="36">
        <v>507841.89262500004</v>
      </c>
      <c r="S148" s="36">
        <v>507841.89262500004</v>
      </c>
      <c r="T148" s="36">
        <v>507841.89262500004</v>
      </c>
      <c r="U148" s="31">
        <f t="shared" si="42"/>
        <v>6094102.7115000011</v>
      </c>
      <c r="V148" s="31">
        <f t="shared" si="34"/>
        <v>6398807.8470750013</v>
      </c>
      <c r="W148" s="32">
        <f t="shared" si="37"/>
        <v>6718748.2394287521</v>
      </c>
      <c r="X148" s="47" t="s">
        <v>149</v>
      </c>
      <c r="Y148" s="47"/>
    </row>
    <row r="149" spans="1:25" x14ac:dyDescent="0.2">
      <c r="A149" s="20" t="s">
        <v>7</v>
      </c>
      <c r="B149" s="52" t="s">
        <v>74</v>
      </c>
      <c r="C149" s="25" t="s">
        <v>70</v>
      </c>
      <c r="D149" s="17" t="s">
        <v>18</v>
      </c>
      <c r="E149" s="17" t="s">
        <v>13</v>
      </c>
      <c r="F149" s="68">
        <f t="shared" si="41"/>
        <v>5258494.9079999998</v>
      </c>
      <c r="G149" s="104">
        <v>45292</v>
      </c>
      <c r="H149" s="101">
        <v>45657</v>
      </c>
      <c r="I149" s="36">
        <v>438207.90899999999</v>
      </c>
      <c r="J149" s="36">
        <v>438207.90899999999</v>
      </c>
      <c r="K149" s="36">
        <v>438207.90899999999</v>
      </c>
      <c r="L149" s="36">
        <v>438207.90899999999</v>
      </c>
      <c r="M149" s="36">
        <v>438207.90899999999</v>
      </c>
      <c r="N149" s="36">
        <v>438207.90899999999</v>
      </c>
      <c r="O149" s="36">
        <v>438207.90899999999</v>
      </c>
      <c r="P149" s="36">
        <v>438207.90899999999</v>
      </c>
      <c r="Q149" s="36">
        <v>438207.90899999999</v>
      </c>
      <c r="R149" s="36">
        <v>438207.90899999999</v>
      </c>
      <c r="S149" s="36">
        <v>438207.90899999999</v>
      </c>
      <c r="T149" s="36">
        <v>438207.90899999999</v>
      </c>
      <c r="U149" s="31">
        <f t="shared" si="42"/>
        <v>5258494.9079999998</v>
      </c>
      <c r="V149" s="31">
        <f t="shared" si="34"/>
        <v>5521419.6534000002</v>
      </c>
      <c r="W149" s="32">
        <f t="shared" si="37"/>
        <v>5797490.63607</v>
      </c>
      <c r="X149" s="47" t="s">
        <v>149</v>
      </c>
      <c r="Y149" s="47"/>
    </row>
    <row r="150" spans="1:25" x14ac:dyDescent="0.2">
      <c r="A150" s="20" t="s">
        <v>7</v>
      </c>
      <c r="B150" s="52" t="s">
        <v>74</v>
      </c>
      <c r="C150" s="25" t="s">
        <v>71</v>
      </c>
      <c r="D150" s="17" t="s">
        <v>18</v>
      </c>
      <c r="E150" s="17" t="s">
        <v>13</v>
      </c>
      <c r="F150" s="68">
        <f t="shared" si="41"/>
        <v>111352273.34831999</v>
      </c>
      <c r="G150" s="104">
        <v>45292</v>
      </c>
      <c r="H150" s="101">
        <v>45657</v>
      </c>
      <c r="I150" s="36">
        <v>9279356.1123599987</v>
      </c>
      <c r="J150" s="36">
        <v>9279356.1123599987</v>
      </c>
      <c r="K150" s="36">
        <v>9279356.1123599987</v>
      </c>
      <c r="L150" s="36">
        <v>9279356.1123599987</v>
      </c>
      <c r="M150" s="36">
        <v>9279356.1123599987</v>
      </c>
      <c r="N150" s="36">
        <v>9279356.1123599987</v>
      </c>
      <c r="O150" s="36">
        <v>9279356.1123599987</v>
      </c>
      <c r="P150" s="36">
        <v>9279356.1123599987</v>
      </c>
      <c r="Q150" s="36">
        <v>9279356.1123599987</v>
      </c>
      <c r="R150" s="36">
        <v>9279356.1123599987</v>
      </c>
      <c r="S150" s="36">
        <v>9279356.1123599987</v>
      </c>
      <c r="T150" s="36">
        <v>9279356.1123599987</v>
      </c>
      <c r="U150" s="31">
        <f t="shared" si="42"/>
        <v>111352273.34831999</v>
      </c>
      <c r="V150" s="31">
        <f t="shared" si="34"/>
        <v>116919887.015736</v>
      </c>
      <c r="W150" s="32">
        <f t="shared" si="37"/>
        <v>122765881.3665228</v>
      </c>
      <c r="X150" s="47" t="s">
        <v>149</v>
      </c>
      <c r="Y150" s="47"/>
    </row>
    <row r="151" spans="1:25" x14ac:dyDescent="0.2">
      <c r="A151" s="20" t="s">
        <v>7</v>
      </c>
      <c r="B151" s="52" t="s">
        <v>74</v>
      </c>
      <c r="C151" s="25" t="s">
        <v>72</v>
      </c>
      <c r="D151" s="17" t="s">
        <v>18</v>
      </c>
      <c r="E151" s="17" t="s">
        <v>13</v>
      </c>
      <c r="F151" s="68">
        <f t="shared" si="41"/>
        <v>22604511.48970896</v>
      </c>
      <c r="G151" s="104">
        <v>45292</v>
      </c>
      <c r="H151" s="101">
        <v>45657</v>
      </c>
      <c r="I151" s="36">
        <v>1883709.29080908</v>
      </c>
      <c r="J151" s="36">
        <v>1883709.29080908</v>
      </c>
      <c r="K151" s="36">
        <v>1883709.29080908</v>
      </c>
      <c r="L151" s="36">
        <v>1883709.29080908</v>
      </c>
      <c r="M151" s="36">
        <v>1883709.29080908</v>
      </c>
      <c r="N151" s="36">
        <v>1883709.29080908</v>
      </c>
      <c r="O151" s="36">
        <v>1883709.29080908</v>
      </c>
      <c r="P151" s="36">
        <v>1883709.29080908</v>
      </c>
      <c r="Q151" s="36">
        <v>1883709.29080908</v>
      </c>
      <c r="R151" s="36">
        <v>1883709.29080908</v>
      </c>
      <c r="S151" s="36">
        <v>1883709.29080908</v>
      </c>
      <c r="T151" s="36">
        <v>1883709.29080908</v>
      </c>
      <c r="U151" s="31">
        <f t="shared" si="42"/>
        <v>22604511.48970896</v>
      </c>
      <c r="V151" s="31">
        <f t="shared" si="34"/>
        <v>23734737.064194407</v>
      </c>
      <c r="W151" s="32">
        <f t="shared" si="37"/>
        <v>24921473.91740413</v>
      </c>
      <c r="X151" s="47" t="s">
        <v>149</v>
      </c>
      <c r="Y151" s="47"/>
    </row>
    <row r="152" spans="1:25" x14ac:dyDescent="0.2">
      <c r="A152" s="20" t="s">
        <v>7</v>
      </c>
      <c r="B152" s="52" t="s">
        <v>74</v>
      </c>
      <c r="C152" s="25" t="s">
        <v>73</v>
      </c>
      <c r="D152" s="17" t="s">
        <v>18</v>
      </c>
      <c r="E152" s="17" t="s">
        <v>13</v>
      </c>
      <c r="F152" s="68">
        <f t="shared" si="41"/>
        <v>37117424.449439995</v>
      </c>
      <c r="G152" s="104">
        <v>45292</v>
      </c>
      <c r="H152" s="101">
        <v>45657</v>
      </c>
      <c r="I152" s="36">
        <v>3093118.7041199994</v>
      </c>
      <c r="J152" s="36">
        <v>3093118.7041199994</v>
      </c>
      <c r="K152" s="36">
        <v>3093118.7041199994</v>
      </c>
      <c r="L152" s="36">
        <v>3093118.7041199994</v>
      </c>
      <c r="M152" s="36">
        <v>3093118.7041199994</v>
      </c>
      <c r="N152" s="36">
        <v>3093118.7041199994</v>
      </c>
      <c r="O152" s="36">
        <v>3093118.7041199994</v>
      </c>
      <c r="P152" s="36">
        <v>3093118.7041199994</v>
      </c>
      <c r="Q152" s="36">
        <v>3093118.7041199994</v>
      </c>
      <c r="R152" s="36">
        <v>3093118.7041199994</v>
      </c>
      <c r="S152" s="36">
        <v>3093118.7041199994</v>
      </c>
      <c r="T152" s="36">
        <v>3093118.7041199994</v>
      </c>
      <c r="U152" s="31">
        <f t="shared" si="42"/>
        <v>37117424.449439995</v>
      </c>
      <c r="V152" s="31">
        <f t="shared" si="34"/>
        <v>38973295.671912</v>
      </c>
      <c r="W152" s="32">
        <f t="shared" si="37"/>
        <v>40921960.455507599</v>
      </c>
      <c r="X152" s="47" t="s">
        <v>149</v>
      </c>
      <c r="Y152" s="47"/>
    </row>
    <row r="153" spans="1:25" x14ac:dyDescent="0.2">
      <c r="A153" s="20" t="s">
        <v>9</v>
      </c>
      <c r="B153" s="5" t="s">
        <v>161</v>
      </c>
      <c r="C153" s="5" t="s">
        <v>162</v>
      </c>
      <c r="D153" s="5" t="s">
        <v>21</v>
      </c>
      <c r="E153" s="5" t="s">
        <v>14</v>
      </c>
      <c r="F153" s="18">
        <f t="shared" ref="F153:F175" si="43">U153</f>
        <v>45000000</v>
      </c>
      <c r="G153" s="104">
        <v>45566</v>
      </c>
      <c r="H153" s="101">
        <v>45657</v>
      </c>
      <c r="I153" s="33">
        <v>0</v>
      </c>
      <c r="J153" s="33">
        <v>0</v>
      </c>
      <c r="K153" s="33">
        <v>0</v>
      </c>
      <c r="L153" s="33">
        <v>0</v>
      </c>
      <c r="M153" s="33">
        <v>0</v>
      </c>
      <c r="N153" s="33">
        <v>0</v>
      </c>
      <c r="O153" s="33">
        <v>0</v>
      </c>
      <c r="P153" s="33">
        <v>0</v>
      </c>
      <c r="Q153" s="33">
        <v>0</v>
      </c>
      <c r="R153" s="33">
        <v>45000000</v>
      </c>
      <c r="S153" s="33">
        <v>0</v>
      </c>
      <c r="T153" s="33">
        <v>0</v>
      </c>
      <c r="U153" s="31">
        <f t="shared" ref="U153:U157" si="44">SUM(I153:T153)</f>
        <v>45000000</v>
      </c>
      <c r="V153" s="31">
        <f t="shared" si="34"/>
        <v>47250000</v>
      </c>
      <c r="W153" s="32">
        <f t="shared" si="37"/>
        <v>49612500</v>
      </c>
      <c r="X153" s="47" t="s">
        <v>149</v>
      </c>
      <c r="Y153" s="47"/>
    </row>
    <row r="154" spans="1:25" x14ac:dyDescent="0.2">
      <c r="A154" s="20" t="s">
        <v>9</v>
      </c>
      <c r="B154" s="5" t="s">
        <v>80</v>
      </c>
      <c r="C154" s="5" t="s">
        <v>106</v>
      </c>
      <c r="D154" s="5" t="s">
        <v>18</v>
      </c>
      <c r="E154" s="5" t="s">
        <v>13</v>
      </c>
      <c r="F154" s="18">
        <f t="shared" si="43"/>
        <v>10800000</v>
      </c>
      <c r="G154" s="104">
        <v>45292</v>
      </c>
      <c r="H154" s="101">
        <v>45657</v>
      </c>
      <c r="I154" s="33">
        <v>900000</v>
      </c>
      <c r="J154" s="33">
        <v>900000</v>
      </c>
      <c r="K154" s="33">
        <v>900000</v>
      </c>
      <c r="L154" s="33">
        <v>900000</v>
      </c>
      <c r="M154" s="33">
        <v>900000</v>
      </c>
      <c r="N154" s="33">
        <v>900000</v>
      </c>
      <c r="O154" s="33">
        <v>900000</v>
      </c>
      <c r="P154" s="33">
        <v>900000</v>
      </c>
      <c r="Q154" s="33">
        <v>900000</v>
      </c>
      <c r="R154" s="33">
        <v>900000</v>
      </c>
      <c r="S154" s="33">
        <v>900000</v>
      </c>
      <c r="T154" s="33">
        <v>900000</v>
      </c>
      <c r="U154" s="31">
        <f t="shared" si="44"/>
        <v>10800000</v>
      </c>
      <c r="V154" s="31">
        <f t="shared" si="34"/>
        <v>11340000</v>
      </c>
      <c r="W154" s="32">
        <f t="shared" si="37"/>
        <v>11907000</v>
      </c>
      <c r="X154" s="47" t="s">
        <v>181</v>
      </c>
      <c r="Y154" s="47"/>
    </row>
    <row r="155" spans="1:25" ht="24" x14ac:dyDescent="0.2">
      <c r="A155" s="20" t="s">
        <v>9</v>
      </c>
      <c r="B155" s="5" t="s">
        <v>185</v>
      </c>
      <c r="C155" s="5" t="s">
        <v>107</v>
      </c>
      <c r="D155" s="5" t="s">
        <v>18</v>
      </c>
      <c r="E155" s="5" t="s">
        <v>14</v>
      </c>
      <c r="F155" s="18">
        <f t="shared" si="43"/>
        <v>18000000</v>
      </c>
      <c r="G155" s="104">
        <v>45292</v>
      </c>
      <c r="H155" s="101">
        <v>45657</v>
      </c>
      <c r="I155" s="33">
        <v>1500000</v>
      </c>
      <c r="J155" s="33">
        <v>1500000</v>
      </c>
      <c r="K155" s="33">
        <v>1500000</v>
      </c>
      <c r="L155" s="33">
        <v>1500000</v>
      </c>
      <c r="M155" s="33">
        <v>1500000</v>
      </c>
      <c r="N155" s="33">
        <v>1500000</v>
      </c>
      <c r="O155" s="33">
        <v>1500000</v>
      </c>
      <c r="P155" s="33">
        <v>1500000</v>
      </c>
      <c r="Q155" s="33">
        <v>1500000</v>
      </c>
      <c r="R155" s="33">
        <v>1500000</v>
      </c>
      <c r="S155" s="33">
        <v>1500000</v>
      </c>
      <c r="T155" s="33">
        <v>1500000</v>
      </c>
      <c r="U155" s="31">
        <f t="shared" si="44"/>
        <v>18000000</v>
      </c>
      <c r="V155" s="31">
        <f t="shared" si="34"/>
        <v>18900000</v>
      </c>
      <c r="W155" s="32">
        <f t="shared" si="37"/>
        <v>19845000</v>
      </c>
      <c r="X155" s="47" t="s">
        <v>181</v>
      </c>
      <c r="Y155" s="47"/>
    </row>
    <row r="156" spans="1:25" ht="24" x14ac:dyDescent="0.2">
      <c r="A156" s="20" t="s">
        <v>9</v>
      </c>
      <c r="B156" s="19" t="s">
        <v>262</v>
      </c>
      <c r="C156" s="5" t="s">
        <v>108</v>
      </c>
      <c r="D156" s="5" t="s">
        <v>19</v>
      </c>
      <c r="E156" s="5" t="s">
        <v>13</v>
      </c>
      <c r="F156" s="18">
        <f t="shared" si="43"/>
        <v>191160000</v>
      </c>
      <c r="G156" s="104">
        <v>45295</v>
      </c>
      <c r="H156" s="101">
        <v>45657</v>
      </c>
      <c r="I156" s="35">
        <v>15930000</v>
      </c>
      <c r="J156" s="35">
        <v>15930000</v>
      </c>
      <c r="K156" s="35">
        <v>15930000</v>
      </c>
      <c r="L156" s="35">
        <v>15930000</v>
      </c>
      <c r="M156" s="35">
        <v>15930000</v>
      </c>
      <c r="N156" s="35">
        <v>15930000</v>
      </c>
      <c r="O156" s="35">
        <v>15930000</v>
      </c>
      <c r="P156" s="35">
        <v>15930000</v>
      </c>
      <c r="Q156" s="35">
        <v>15930000</v>
      </c>
      <c r="R156" s="35">
        <v>15930000</v>
      </c>
      <c r="S156" s="35">
        <v>15930000</v>
      </c>
      <c r="T156" s="35">
        <v>15930000</v>
      </c>
      <c r="U156" s="31">
        <f t="shared" si="44"/>
        <v>191160000</v>
      </c>
      <c r="V156" s="31">
        <f t="shared" si="34"/>
        <v>200718000</v>
      </c>
      <c r="W156" s="32">
        <f t="shared" si="37"/>
        <v>210753900</v>
      </c>
      <c r="X156" s="47" t="s">
        <v>148</v>
      </c>
      <c r="Y156" s="47"/>
    </row>
    <row r="157" spans="1:25" ht="36" x14ac:dyDescent="0.2">
      <c r="A157" s="20" t="s">
        <v>9</v>
      </c>
      <c r="B157" s="5" t="s">
        <v>81</v>
      </c>
      <c r="C157" s="5" t="s">
        <v>109</v>
      </c>
      <c r="D157" s="5" t="s">
        <v>19</v>
      </c>
      <c r="E157" s="5" t="s">
        <v>14</v>
      </c>
      <c r="F157" s="18">
        <f t="shared" si="43"/>
        <v>98500718</v>
      </c>
      <c r="G157" s="104">
        <v>45295</v>
      </c>
      <c r="H157" s="101">
        <v>45657</v>
      </c>
      <c r="I157" s="33">
        <v>5867900</v>
      </c>
      <c r="J157" s="33">
        <v>5867900</v>
      </c>
      <c r="K157" s="33">
        <v>7319300</v>
      </c>
      <c r="L157" s="33">
        <v>5867900</v>
      </c>
      <c r="M157" s="33">
        <v>5867900</v>
      </c>
      <c r="N157" s="33">
        <v>5867900</v>
      </c>
      <c r="O157" s="33">
        <v>29599618</v>
      </c>
      <c r="P157" s="33">
        <v>7319300</v>
      </c>
      <c r="Q157" s="33">
        <v>5867900</v>
      </c>
      <c r="R157" s="33">
        <v>5867900</v>
      </c>
      <c r="S157" s="33">
        <v>5867900</v>
      </c>
      <c r="T157" s="33">
        <v>7319300</v>
      </c>
      <c r="U157" s="31">
        <f t="shared" si="44"/>
        <v>98500718</v>
      </c>
      <c r="V157" s="31">
        <f t="shared" si="34"/>
        <v>103425753.90000001</v>
      </c>
      <c r="W157" s="32">
        <f t="shared" si="37"/>
        <v>108597041.59500001</v>
      </c>
      <c r="X157" s="47" t="s">
        <v>154</v>
      </c>
      <c r="Y157" s="47"/>
    </row>
    <row r="158" spans="1:25" ht="36" x14ac:dyDescent="0.2">
      <c r="A158" s="20" t="s">
        <v>9</v>
      </c>
      <c r="B158" s="6" t="s">
        <v>178</v>
      </c>
      <c r="C158" s="5" t="s">
        <v>160</v>
      </c>
      <c r="D158" s="5" t="s">
        <v>19</v>
      </c>
      <c r="E158" s="5" t="s">
        <v>13</v>
      </c>
      <c r="F158" s="18">
        <f t="shared" si="43"/>
        <v>42000000</v>
      </c>
      <c r="G158" s="104">
        <v>45292</v>
      </c>
      <c r="H158" s="101">
        <v>45657</v>
      </c>
      <c r="I158" s="33">
        <v>3500000</v>
      </c>
      <c r="J158" s="33">
        <v>3500000</v>
      </c>
      <c r="K158" s="33">
        <v>3500000</v>
      </c>
      <c r="L158" s="33">
        <v>3500000</v>
      </c>
      <c r="M158" s="33">
        <v>3500000</v>
      </c>
      <c r="N158" s="33">
        <v>3500000</v>
      </c>
      <c r="O158" s="33">
        <v>3500000</v>
      </c>
      <c r="P158" s="33">
        <v>3500000</v>
      </c>
      <c r="Q158" s="33">
        <v>3500000</v>
      </c>
      <c r="R158" s="33">
        <v>3500000</v>
      </c>
      <c r="S158" s="33">
        <v>3500000</v>
      </c>
      <c r="T158" s="33">
        <v>3500000</v>
      </c>
      <c r="U158" s="31">
        <f t="shared" ref="U158:U178" si="45">SUM(I158:T158)</f>
        <v>42000000</v>
      </c>
      <c r="V158" s="31">
        <f t="shared" si="34"/>
        <v>44100000</v>
      </c>
      <c r="W158" s="32">
        <f t="shared" si="37"/>
        <v>46305000</v>
      </c>
      <c r="X158" s="47" t="s">
        <v>178</v>
      </c>
      <c r="Y158" s="47"/>
    </row>
    <row r="159" spans="1:25" ht="24" x14ac:dyDescent="0.2">
      <c r="A159" s="20" t="s">
        <v>9</v>
      </c>
      <c r="B159" s="5" t="s">
        <v>83</v>
      </c>
      <c r="C159" s="5" t="s">
        <v>263</v>
      </c>
      <c r="D159" s="5" t="s">
        <v>19</v>
      </c>
      <c r="E159" s="5" t="s">
        <v>14</v>
      </c>
      <c r="F159" s="41">
        <f t="shared" si="43"/>
        <v>31500000</v>
      </c>
      <c r="G159" s="104">
        <v>45383</v>
      </c>
      <c r="H159" s="101">
        <v>45657</v>
      </c>
      <c r="I159" s="33">
        <v>0</v>
      </c>
      <c r="J159" s="33">
        <v>0</v>
      </c>
      <c r="K159" s="33">
        <v>0</v>
      </c>
      <c r="L159" s="33">
        <v>3500000</v>
      </c>
      <c r="M159" s="33">
        <v>3500000</v>
      </c>
      <c r="N159" s="33">
        <v>3500000</v>
      </c>
      <c r="O159" s="33">
        <v>3500000</v>
      </c>
      <c r="P159" s="33">
        <v>3500000</v>
      </c>
      <c r="Q159" s="33">
        <v>3500000</v>
      </c>
      <c r="R159" s="33">
        <v>3500000</v>
      </c>
      <c r="S159" s="33">
        <v>3500000</v>
      </c>
      <c r="T159" s="33">
        <v>3500000</v>
      </c>
      <c r="U159" s="31">
        <f t="shared" si="45"/>
        <v>31500000</v>
      </c>
      <c r="V159" s="31">
        <f t="shared" si="34"/>
        <v>33075000</v>
      </c>
      <c r="W159" s="32">
        <f t="shared" si="37"/>
        <v>34728750</v>
      </c>
      <c r="X159" s="47" t="s">
        <v>149</v>
      </c>
      <c r="Y159" s="47"/>
    </row>
    <row r="160" spans="1:25" ht="24" x14ac:dyDescent="0.2">
      <c r="A160" s="20" t="s">
        <v>9</v>
      </c>
      <c r="B160" s="6" t="s">
        <v>178</v>
      </c>
      <c r="C160" s="5" t="s">
        <v>110</v>
      </c>
      <c r="D160" s="5" t="s">
        <v>19</v>
      </c>
      <c r="E160" s="5" t="s">
        <v>14</v>
      </c>
      <c r="F160" s="41">
        <f t="shared" si="43"/>
        <v>7000000</v>
      </c>
      <c r="G160" s="104">
        <v>45474</v>
      </c>
      <c r="H160" s="101">
        <v>45596</v>
      </c>
      <c r="I160" s="33">
        <v>0</v>
      </c>
      <c r="J160" s="33">
        <v>0</v>
      </c>
      <c r="K160" s="33">
        <v>0</v>
      </c>
      <c r="L160" s="33">
        <v>0</v>
      </c>
      <c r="M160" s="33">
        <v>0</v>
      </c>
      <c r="N160" s="33">
        <v>0</v>
      </c>
      <c r="O160" s="33">
        <v>3500000</v>
      </c>
      <c r="P160" s="33">
        <v>0</v>
      </c>
      <c r="Q160" s="33">
        <v>0</v>
      </c>
      <c r="R160" s="33">
        <v>0</v>
      </c>
      <c r="S160" s="33">
        <v>3500000</v>
      </c>
      <c r="T160" s="33">
        <v>0</v>
      </c>
      <c r="U160" s="31">
        <f t="shared" si="45"/>
        <v>7000000</v>
      </c>
      <c r="V160" s="31">
        <f t="shared" si="34"/>
        <v>7350000</v>
      </c>
      <c r="W160" s="32">
        <f t="shared" si="37"/>
        <v>7717500</v>
      </c>
      <c r="X160" s="47" t="s">
        <v>178</v>
      </c>
      <c r="Y160" s="47"/>
    </row>
    <row r="161" spans="1:25" ht="12.75" x14ac:dyDescent="0.2">
      <c r="A161" s="20" t="s">
        <v>9</v>
      </c>
      <c r="B161" s="6" t="s">
        <v>178</v>
      </c>
      <c r="C161" s="5" t="s">
        <v>272</v>
      </c>
      <c r="D161" s="5" t="s">
        <v>19</v>
      </c>
      <c r="E161" s="5" t="s">
        <v>14</v>
      </c>
      <c r="F161" s="41">
        <f t="shared" si="43"/>
        <v>16000000</v>
      </c>
      <c r="G161" s="104">
        <v>45413</v>
      </c>
      <c r="H161" s="101">
        <v>45657</v>
      </c>
      <c r="I161" s="33">
        <v>0</v>
      </c>
      <c r="J161" s="33">
        <v>0</v>
      </c>
      <c r="K161" s="33">
        <v>0</v>
      </c>
      <c r="L161" s="33">
        <v>0</v>
      </c>
      <c r="M161" s="33">
        <v>2000000</v>
      </c>
      <c r="N161" s="33">
        <v>2000000</v>
      </c>
      <c r="O161" s="33">
        <v>2000000</v>
      </c>
      <c r="P161" s="33">
        <v>2000000</v>
      </c>
      <c r="Q161" s="33">
        <v>2000000</v>
      </c>
      <c r="R161" s="33">
        <v>2000000</v>
      </c>
      <c r="S161" s="33">
        <v>2000000</v>
      </c>
      <c r="T161" s="33">
        <v>2000000</v>
      </c>
      <c r="U161" s="31">
        <f t="shared" si="45"/>
        <v>16000000</v>
      </c>
      <c r="V161" s="31">
        <f t="shared" si="34"/>
        <v>16800000</v>
      </c>
      <c r="W161" s="32">
        <f t="shared" si="37"/>
        <v>17640000</v>
      </c>
      <c r="X161" s="47" t="s">
        <v>178</v>
      </c>
      <c r="Y161" s="47"/>
    </row>
    <row r="162" spans="1:25" ht="24" x14ac:dyDescent="0.2">
      <c r="A162" s="20" t="s">
        <v>9</v>
      </c>
      <c r="B162" s="6" t="s">
        <v>264</v>
      </c>
      <c r="C162" s="5" t="s">
        <v>114</v>
      </c>
      <c r="D162" s="5" t="s">
        <v>19</v>
      </c>
      <c r="E162" s="5" t="s">
        <v>14</v>
      </c>
      <c r="F162" s="41">
        <f t="shared" si="43"/>
        <v>72000000</v>
      </c>
      <c r="G162" s="104">
        <v>45293</v>
      </c>
      <c r="H162" s="101">
        <v>45657</v>
      </c>
      <c r="I162" s="65">
        <v>6000000</v>
      </c>
      <c r="J162" s="65">
        <v>6000000</v>
      </c>
      <c r="K162" s="65">
        <v>6000000</v>
      </c>
      <c r="L162" s="65">
        <v>6000000</v>
      </c>
      <c r="M162" s="65">
        <v>6000000</v>
      </c>
      <c r="N162" s="65">
        <v>6000000</v>
      </c>
      <c r="O162" s="65">
        <v>6000000</v>
      </c>
      <c r="P162" s="33">
        <v>6000000</v>
      </c>
      <c r="Q162" s="33">
        <v>6000000</v>
      </c>
      <c r="R162" s="33">
        <v>6000000</v>
      </c>
      <c r="S162" s="33">
        <v>6000000</v>
      </c>
      <c r="T162" s="33">
        <v>6000000</v>
      </c>
      <c r="U162" s="31">
        <f t="shared" si="45"/>
        <v>72000000</v>
      </c>
      <c r="V162" s="31">
        <f t="shared" si="34"/>
        <v>75600000</v>
      </c>
      <c r="W162" s="32">
        <f t="shared" si="37"/>
        <v>79380000</v>
      </c>
      <c r="X162" s="47" t="s">
        <v>149</v>
      </c>
      <c r="Y162" s="47" t="s">
        <v>186</v>
      </c>
    </row>
    <row r="163" spans="1:25" ht="24" x14ac:dyDescent="0.2">
      <c r="A163" s="20" t="s">
        <v>9</v>
      </c>
      <c r="B163" s="5" t="s">
        <v>90</v>
      </c>
      <c r="C163" s="5" t="s">
        <v>265</v>
      </c>
      <c r="D163" s="5" t="s">
        <v>19</v>
      </c>
      <c r="E163" s="5" t="s">
        <v>14</v>
      </c>
      <c r="F163" s="41">
        <f t="shared" si="43"/>
        <v>369000</v>
      </c>
      <c r="G163" s="104">
        <v>45444</v>
      </c>
      <c r="H163" s="101">
        <v>45657</v>
      </c>
      <c r="I163" s="65">
        <v>0</v>
      </c>
      <c r="J163" s="65">
        <v>0</v>
      </c>
      <c r="K163" s="65">
        <v>0</v>
      </c>
      <c r="L163" s="65">
        <v>0</v>
      </c>
      <c r="M163" s="65">
        <v>0</v>
      </c>
      <c r="N163" s="65">
        <v>369000</v>
      </c>
      <c r="O163" s="65">
        <v>0</v>
      </c>
      <c r="P163" s="33">
        <v>0</v>
      </c>
      <c r="Q163" s="33">
        <v>0</v>
      </c>
      <c r="R163" s="33">
        <v>0</v>
      </c>
      <c r="S163" s="33">
        <v>0</v>
      </c>
      <c r="T163" s="33">
        <v>0</v>
      </c>
      <c r="U163" s="31">
        <f t="shared" si="45"/>
        <v>369000</v>
      </c>
      <c r="V163" s="31">
        <f t="shared" si="34"/>
        <v>387450</v>
      </c>
      <c r="W163" s="32">
        <f t="shared" si="37"/>
        <v>406822.5</v>
      </c>
      <c r="X163" s="47" t="s">
        <v>149</v>
      </c>
      <c r="Y163" s="47" t="s">
        <v>187</v>
      </c>
    </row>
    <row r="164" spans="1:25" ht="12.75" x14ac:dyDescent="0.2">
      <c r="A164" s="20" t="s">
        <v>9</v>
      </c>
      <c r="B164" s="19" t="s">
        <v>178</v>
      </c>
      <c r="C164" s="5" t="s">
        <v>266</v>
      </c>
      <c r="D164" s="5" t="s">
        <v>21</v>
      </c>
      <c r="E164" s="5" t="s">
        <v>14</v>
      </c>
      <c r="F164" s="41">
        <f t="shared" si="43"/>
        <v>30000000</v>
      </c>
      <c r="G164" s="104">
        <v>45078</v>
      </c>
      <c r="H164" s="101">
        <v>45657</v>
      </c>
      <c r="I164" s="65">
        <v>0</v>
      </c>
      <c r="J164" s="65">
        <v>0</v>
      </c>
      <c r="K164" s="65">
        <v>0</v>
      </c>
      <c r="L164" s="65">
        <v>0</v>
      </c>
      <c r="M164" s="65">
        <v>0</v>
      </c>
      <c r="N164" s="65">
        <v>10000000</v>
      </c>
      <c r="O164" s="65">
        <v>0</v>
      </c>
      <c r="P164" s="33">
        <v>0</v>
      </c>
      <c r="Q164" s="33">
        <v>10000000</v>
      </c>
      <c r="R164" s="33">
        <v>0</v>
      </c>
      <c r="S164" s="33">
        <v>0</v>
      </c>
      <c r="T164" s="33">
        <v>10000000</v>
      </c>
      <c r="U164" s="31">
        <f t="shared" si="45"/>
        <v>30000000</v>
      </c>
      <c r="V164" s="31">
        <f t="shared" si="34"/>
        <v>31500000</v>
      </c>
      <c r="W164" s="32">
        <f t="shared" si="37"/>
        <v>33075000</v>
      </c>
      <c r="X164" s="47" t="s">
        <v>149</v>
      </c>
      <c r="Y164" s="47"/>
    </row>
    <row r="165" spans="1:25" x14ac:dyDescent="0.2">
      <c r="A165" s="20" t="s">
        <v>9</v>
      </c>
      <c r="B165" s="52" t="s">
        <v>74</v>
      </c>
      <c r="C165" s="25" t="s">
        <v>61</v>
      </c>
      <c r="D165" s="17" t="s">
        <v>18</v>
      </c>
      <c r="E165" s="17" t="s">
        <v>14</v>
      </c>
      <c r="F165" s="68">
        <f t="shared" si="43"/>
        <v>181466146.18799999</v>
      </c>
      <c r="G165" s="104">
        <v>45292</v>
      </c>
      <c r="H165" s="101">
        <v>45657</v>
      </c>
      <c r="I165" s="36">
        <v>15122178.848999998</v>
      </c>
      <c r="J165" s="36">
        <v>15122178.848999998</v>
      </c>
      <c r="K165" s="36">
        <v>15122178.848999998</v>
      </c>
      <c r="L165" s="36">
        <v>15122178.848999998</v>
      </c>
      <c r="M165" s="36">
        <v>15122178.848999998</v>
      </c>
      <c r="N165" s="36">
        <v>15122178.848999998</v>
      </c>
      <c r="O165" s="36">
        <v>15122178.848999998</v>
      </c>
      <c r="P165" s="36">
        <v>15122178.848999998</v>
      </c>
      <c r="Q165" s="36">
        <v>15122178.848999998</v>
      </c>
      <c r="R165" s="36">
        <v>15122178.848999998</v>
      </c>
      <c r="S165" s="36">
        <v>15122178.848999998</v>
      </c>
      <c r="T165" s="36">
        <v>15122178.848999998</v>
      </c>
      <c r="U165" s="31">
        <f t="shared" ref="U165:U175" si="46">SUM(I165:T165)</f>
        <v>181466146.18799999</v>
      </c>
      <c r="V165" s="31">
        <f t="shared" si="34"/>
        <v>190539453.49740002</v>
      </c>
      <c r="W165" s="32">
        <f t="shared" ref="W165:W175" si="47">V165*1.05</f>
        <v>200066426.17227003</v>
      </c>
      <c r="X165" s="47" t="s">
        <v>149</v>
      </c>
      <c r="Y165" s="47"/>
    </row>
    <row r="166" spans="1:25" x14ac:dyDescent="0.2">
      <c r="A166" s="20" t="s">
        <v>9</v>
      </c>
      <c r="B166" s="52" t="s">
        <v>74</v>
      </c>
      <c r="C166" s="25" t="s">
        <v>62</v>
      </c>
      <c r="D166" s="17" t="s">
        <v>18</v>
      </c>
      <c r="E166" s="17" t="s">
        <v>14</v>
      </c>
      <c r="F166" s="68">
        <f t="shared" si="43"/>
        <v>363984.00000000006</v>
      </c>
      <c r="G166" s="104">
        <v>45292</v>
      </c>
      <c r="H166" s="101">
        <v>45657</v>
      </c>
      <c r="I166" s="36">
        <v>30332.000000000004</v>
      </c>
      <c r="J166" s="36">
        <v>30332.000000000004</v>
      </c>
      <c r="K166" s="36">
        <v>30332.000000000004</v>
      </c>
      <c r="L166" s="36">
        <v>30332.000000000004</v>
      </c>
      <c r="M166" s="36">
        <v>30332.000000000004</v>
      </c>
      <c r="N166" s="36">
        <v>30332.000000000004</v>
      </c>
      <c r="O166" s="36">
        <v>30332.000000000004</v>
      </c>
      <c r="P166" s="36">
        <v>30332.000000000004</v>
      </c>
      <c r="Q166" s="36">
        <v>30332.000000000004</v>
      </c>
      <c r="R166" s="36">
        <v>30332.000000000004</v>
      </c>
      <c r="S166" s="36">
        <v>30332.000000000004</v>
      </c>
      <c r="T166" s="36">
        <v>30332.000000000004</v>
      </c>
      <c r="U166" s="31">
        <f t="shared" si="46"/>
        <v>363984.00000000006</v>
      </c>
      <c r="V166" s="31">
        <f t="shared" si="34"/>
        <v>382183.20000000007</v>
      </c>
      <c r="W166" s="32">
        <f t="shared" si="47"/>
        <v>401292.3600000001</v>
      </c>
      <c r="X166" s="47" t="s">
        <v>149</v>
      </c>
      <c r="Y166" s="47"/>
    </row>
    <row r="167" spans="1:25" x14ac:dyDescent="0.2">
      <c r="A167" s="20" t="s">
        <v>9</v>
      </c>
      <c r="B167" s="52" t="s">
        <v>74</v>
      </c>
      <c r="C167" s="25" t="s">
        <v>63</v>
      </c>
      <c r="D167" s="17" t="s">
        <v>18</v>
      </c>
      <c r="E167" s="17" t="s">
        <v>14</v>
      </c>
      <c r="F167" s="68">
        <f t="shared" si="43"/>
        <v>4049452.7999999993</v>
      </c>
      <c r="G167" s="104">
        <v>45292</v>
      </c>
      <c r="H167" s="101">
        <v>45657</v>
      </c>
      <c r="I167" s="36">
        <v>337454.39999999997</v>
      </c>
      <c r="J167" s="36">
        <v>337454.39999999997</v>
      </c>
      <c r="K167" s="36">
        <v>337454.39999999997</v>
      </c>
      <c r="L167" s="36">
        <v>337454.39999999997</v>
      </c>
      <c r="M167" s="36">
        <v>337454.39999999997</v>
      </c>
      <c r="N167" s="36">
        <v>337454.39999999997</v>
      </c>
      <c r="O167" s="36">
        <v>337454.39999999997</v>
      </c>
      <c r="P167" s="36">
        <v>337454.39999999997</v>
      </c>
      <c r="Q167" s="36">
        <v>337454.39999999997</v>
      </c>
      <c r="R167" s="36">
        <v>337454.39999999997</v>
      </c>
      <c r="S167" s="36">
        <v>337454.39999999997</v>
      </c>
      <c r="T167" s="36">
        <v>337454.39999999997</v>
      </c>
      <c r="U167" s="31">
        <f t="shared" si="46"/>
        <v>4049452.7999999993</v>
      </c>
      <c r="V167" s="31">
        <f t="shared" si="34"/>
        <v>4251925.4399999995</v>
      </c>
      <c r="W167" s="32">
        <f t="shared" si="47"/>
        <v>4464521.7119999994</v>
      </c>
      <c r="X167" s="47" t="s">
        <v>149</v>
      </c>
      <c r="Y167" s="47"/>
    </row>
    <row r="168" spans="1:25" x14ac:dyDescent="0.2">
      <c r="A168" s="20" t="s">
        <v>9</v>
      </c>
      <c r="B168" s="52" t="s">
        <v>74</v>
      </c>
      <c r="C168" s="25" t="s">
        <v>64</v>
      </c>
      <c r="D168" s="17" t="s">
        <v>18</v>
      </c>
      <c r="E168" s="17" t="s">
        <v>14</v>
      </c>
      <c r="F168" s="68">
        <f t="shared" si="43"/>
        <v>7846342.5599999996</v>
      </c>
      <c r="G168" s="104">
        <v>45292</v>
      </c>
      <c r="H168" s="101">
        <v>45657</v>
      </c>
      <c r="I168" s="36">
        <v>653861.88</v>
      </c>
      <c r="J168" s="36">
        <v>653861.88</v>
      </c>
      <c r="K168" s="36">
        <v>653861.88</v>
      </c>
      <c r="L168" s="36">
        <v>653861.88</v>
      </c>
      <c r="M168" s="36">
        <v>653861.88</v>
      </c>
      <c r="N168" s="36">
        <v>653861.88</v>
      </c>
      <c r="O168" s="36">
        <v>653861.88</v>
      </c>
      <c r="P168" s="36">
        <v>653861.88</v>
      </c>
      <c r="Q168" s="36">
        <v>653861.88</v>
      </c>
      <c r="R168" s="36">
        <v>653861.88</v>
      </c>
      <c r="S168" s="36">
        <v>653861.88</v>
      </c>
      <c r="T168" s="36">
        <v>653861.88</v>
      </c>
      <c r="U168" s="31">
        <f t="shared" si="46"/>
        <v>7846342.5599999996</v>
      </c>
      <c r="V168" s="31">
        <f t="shared" si="34"/>
        <v>8238659.6880000001</v>
      </c>
      <c r="W168" s="32">
        <f t="shared" si="47"/>
        <v>8650592.6723999996</v>
      </c>
      <c r="X168" s="47" t="s">
        <v>149</v>
      </c>
      <c r="Y168" s="47"/>
    </row>
    <row r="169" spans="1:25" x14ac:dyDescent="0.2">
      <c r="A169" s="20" t="s">
        <v>9</v>
      </c>
      <c r="B169" s="52" t="s">
        <v>74</v>
      </c>
      <c r="C169" s="25" t="s">
        <v>238</v>
      </c>
      <c r="D169" s="17" t="s">
        <v>18</v>
      </c>
      <c r="E169" s="17" t="s">
        <v>14</v>
      </c>
      <c r="F169" s="68">
        <f t="shared" si="43"/>
        <v>15489965.249000004</v>
      </c>
      <c r="G169" s="104">
        <v>45292</v>
      </c>
      <c r="H169" s="101">
        <v>45657</v>
      </c>
      <c r="I169" s="36">
        <v>1290830.4374166667</v>
      </c>
      <c r="J169" s="36">
        <v>1290830.4374166667</v>
      </c>
      <c r="K169" s="36">
        <v>1290830.4374166667</v>
      </c>
      <c r="L169" s="36">
        <v>1290830.4374166667</v>
      </c>
      <c r="M169" s="36">
        <v>1290830.4374166667</v>
      </c>
      <c r="N169" s="36">
        <v>1290830.4374166667</v>
      </c>
      <c r="O169" s="36">
        <v>1290830.4374166667</v>
      </c>
      <c r="P169" s="36">
        <v>1290830.4374166667</v>
      </c>
      <c r="Q169" s="36">
        <v>1290830.4374166667</v>
      </c>
      <c r="R169" s="36">
        <v>1290830.4374166667</v>
      </c>
      <c r="S169" s="36">
        <v>1290830.4374166667</v>
      </c>
      <c r="T169" s="36">
        <v>1290830.4374166667</v>
      </c>
      <c r="U169" s="31">
        <f t="shared" si="46"/>
        <v>15489965.249000004</v>
      </c>
      <c r="V169" s="31">
        <f t="shared" si="34"/>
        <v>16264463.511450004</v>
      </c>
      <c r="W169" s="32">
        <f t="shared" si="47"/>
        <v>17077686.687022503</v>
      </c>
      <c r="X169" s="47" t="s">
        <v>149</v>
      </c>
      <c r="Y169" s="47"/>
    </row>
    <row r="170" spans="1:25" x14ac:dyDescent="0.2">
      <c r="A170" s="20" t="s">
        <v>9</v>
      </c>
      <c r="B170" s="52" t="s">
        <v>74</v>
      </c>
      <c r="C170" s="25" t="s">
        <v>65</v>
      </c>
      <c r="D170" s="17" t="s">
        <v>18</v>
      </c>
      <c r="E170" s="17" t="s">
        <v>14</v>
      </c>
      <c r="F170" s="68">
        <f t="shared" si="43"/>
        <v>1858795.8298800001</v>
      </c>
      <c r="G170" s="104">
        <v>45292</v>
      </c>
      <c r="H170" s="101">
        <v>45657</v>
      </c>
      <c r="I170" s="36">
        <v>154899.65249000001</v>
      </c>
      <c r="J170" s="36">
        <v>154899.65249000001</v>
      </c>
      <c r="K170" s="36">
        <v>154899.65249000001</v>
      </c>
      <c r="L170" s="36">
        <v>154899.65249000001</v>
      </c>
      <c r="M170" s="36">
        <v>154899.65249000001</v>
      </c>
      <c r="N170" s="36">
        <v>154899.65249000001</v>
      </c>
      <c r="O170" s="36">
        <v>154899.65249000001</v>
      </c>
      <c r="P170" s="36">
        <v>154899.65249000001</v>
      </c>
      <c r="Q170" s="36">
        <v>154899.65249000001</v>
      </c>
      <c r="R170" s="36">
        <v>154899.65249000001</v>
      </c>
      <c r="S170" s="36">
        <v>154899.65249000001</v>
      </c>
      <c r="T170" s="36">
        <v>154899.65249000001</v>
      </c>
      <c r="U170" s="31">
        <f t="shared" si="46"/>
        <v>1858795.8298800001</v>
      </c>
      <c r="V170" s="31">
        <f t="shared" si="34"/>
        <v>1951735.6213740001</v>
      </c>
      <c r="W170" s="32">
        <f t="shared" si="47"/>
        <v>2049322.4024427002</v>
      </c>
      <c r="X170" s="47" t="s">
        <v>149</v>
      </c>
      <c r="Y170" s="47"/>
    </row>
    <row r="171" spans="1:25" x14ac:dyDescent="0.2">
      <c r="A171" s="20" t="s">
        <v>9</v>
      </c>
      <c r="B171" s="52" t="s">
        <v>74</v>
      </c>
      <c r="C171" s="25" t="s">
        <v>66</v>
      </c>
      <c r="D171" s="17" t="s">
        <v>18</v>
      </c>
      <c r="E171" s="17" t="s">
        <v>14</v>
      </c>
      <c r="F171" s="68">
        <f t="shared" si="43"/>
        <v>7744982.6245000018</v>
      </c>
      <c r="G171" s="104">
        <v>45292</v>
      </c>
      <c r="H171" s="101">
        <v>45657</v>
      </c>
      <c r="I171" s="36">
        <v>645415.21870833333</v>
      </c>
      <c r="J171" s="36">
        <v>645415.21870833333</v>
      </c>
      <c r="K171" s="36">
        <v>645415.21870833333</v>
      </c>
      <c r="L171" s="36">
        <v>645415.21870833333</v>
      </c>
      <c r="M171" s="36">
        <v>645415.21870833333</v>
      </c>
      <c r="N171" s="36">
        <v>645415.21870833333</v>
      </c>
      <c r="O171" s="36">
        <v>645415.21870833333</v>
      </c>
      <c r="P171" s="36">
        <v>645415.21870833333</v>
      </c>
      <c r="Q171" s="36">
        <v>645415.21870833333</v>
      </c>
      <c r="R171" s="36">
        <v>645415.21870833333</v>
      </c>
      <c r="S171" s="36">
        <v>645415.21870833333</v>
      </c>
      <c r="T171" s="36">
        <v>645415.21870833333</v>
      </c>
      <c r="U171" s="31">
        <f t="shared" si="46"/>
        <v>7744982.6245000018</v>
      </c>
      <c r="V171" s="31">
        <f t="shared" ref="V171:V178" si="48">U171*1.05</f>
        <v>8132231.7557250019</v>
      </c>
      <c r="W171" s="32">
        <f t="shared" si="47"/>
        <v>8538843.3435112517</v>
      </c>
      <c r="X171" s="47" t="s">
        <v>149</v>
      </c>
      <c r="Y171" s="47"/>
    </row>
    <row r="172" spans="1:25" x14ac:dyDescent="0.2">
      <c r="A172" s="20" t="s">
        <v>9</v>
      </c>
      <c r="B172" s="52" t="s">
        <v>74</v>
      </c>
      <c r="C172" s="25" t="s">
        <v>67</v>
      </c>
      <c r="D172" s="17" t="s">
        <v>18</v>
      </c>
      <c r="E172" s="17" t="s">
        <v>14</v>
      </c>
      <c r="F172" s="68">
        <f t="shared" si="43"/>
        <v>7744982.6245000018</v>
      </c>
      <c r="G172" s="104">
        <v>45292</v>
      </c>
      <c r="H172" s="101">
        <v>45657</v>
      </c>
      <c r="I172" s="36">
        <v>645415.21870833333</v>
      </c>
      <c r="J172" s="36">
        <v>645415.21870833333</v>
      </c>
      <c r="K172" s="36">
        <v>645415.21870833333</v>
      </c>
      <c r="L172" s="36">
        <v>645415.21870833333</v>
      </c>
      <c r="M172" s="36">
        <v>645415.21870833333</v>
      </c>
      <c r="N172" s="36">
        <v>645415.21870833333</v>
      </c>
      <c r="O172" s="36">
        <v>645415.21870833333</v>
      </c>
      <c r="P172" s="36">
        <v>645415.21870833333</v>
      </c>
      <c r="Q172" s="36">
        <v>645415.21870833333</v>
      </c>
      <c r="R172" s="36">
        <v>645415.21870833333</v>
      </c>
      <c r="S172" s="36">
        <v>645415.21870833333</v>
      </c>
      <c r="T172" s="36">
        <v>645415.21870833333</v>
      </c>
      <c r="U172" s="31">
        <f t="shared" si="46"/>
        <v>7744982.6245000018</v>
      </c>
      <c r="V172" s="31">
        <f t="shared" si="48"/>
        <v>8132231.7557250019</v>
      </c>
      <c r="W172" s="32">
        <f t="shared" si="47"/>
        <v>8538843.3435112517</v>
      </c>
      <c r="X172" s="47" t="s">
        <v>149</v>
      </c>
      <c r="Y172" s="47"/>
    </row>
    <row r="173" spans="1:25" x14ac:dyDescent="0.2">
      <c r="A173" s="20" t="s">
        <v>9</v>
      </c>
      <c r="B173" s="52" t="s">
        <v>74</v>
      </c>
      <c r="C173" s="25" t="s">
        <v>71</v>
      </c>
      <c r="D173" s="17" t="s">
        <v>18</v>
      </c>
      <c r="E173" s="17" t="s">
        <v>14</v>
      </c>
      <c r="F173" s="68">
        <f t="shared" si="43"/>
        <v>21819615.622560002</v>
      </c>
      <c r="G173" s="104">
        <v>45292</v>
      </c>
      <c r="H173" s="101">
        <v>45657</v>
      </c>
      <c r="I173" s="36">
        <v>1818301.3018800002</v>
      </c>
      <c r="J173" s="36">
        <v>1818301.3018800002</v>
      </c>
      <c r="K173" s="36">
        <v>1818301.3018800002</v>
      </c>
      <c r="L173" s="36">
        <v>1818301.3018800002</v>
      </c>
      <c r="M173" s="36">
        <v>1818301.3018800002</v>
      </c>
      <c r="N173" s="36">
        <v>1818301.3018800002</v>
      </c>
      <c r="O173" s="36">
        <v>1818301.3018800002</v>
      </c>
      <c r="P173" s="36">
        <v>1818301.3018800002</v>
      </c>
      <c r="Q173" s="36">
        <v>1818301.3018800002</v>
      </c>
      <c r="R173" s="36">
        <v>1818301.3018800002</v>
      </c>
      <c r="S173" s="36">
        <v>1818301.3018800002</v>
      </c>
      <c r="T173" s="36">
        <v>1818301.3018800002</v>
      </c>
      <c r="U173" s="31">
        <f t="shared" si="46"/>
        <v>21819615.622560002</v>
      </c>
      <c r="V173" s="31">
        <f t="shared" si="48"/>
        <v>22910596.403688002</v>
      </c>
      <c r="W173" s="32">
        <f t="shared" si="47"/>
        <v>24056126.223872405</v>
      </c>
      <c r="X173" s="47" t="s">
        <v>149</v>
      </c>
      <c r="Y173" s="47"/>
    </row>
    <row r="174" spans="1:25" x14ac:dyDescent="0.2">
      <c r="A174" s="20" t="s">
        <v>9</v>
      </c>
      <c r="B174" s="52" t="s">
        <v>74</v>
      </c>
      <c r="C174" s="25" t="s">
        <v>72</v>
      </c>
      <c r="D174" s="17" t="s">
        <v>18</v>
      </c>
      <c r="E174" s="17" t="s">
        <v>14</v>
      </c>
      <c r="F174" s="68">
        <f t="shared" si="43"/>
        <v>4429381.9713796806</v>
      </c>
      <c r="G174" s="104">
        <v>45292</v>
      </c>
      <c r="H174" s="101">
        <v>45657</v>
      </c>
      <c r="I174" s="36">
        <v>369115.16428163997</v>
      </c>
      <c r="J174" s="36">
        <v>369115.16428163997</v>
      </c>
      <c r="K174" s="36">
        <v>369115.16428163997</v>
      </c>
      <c r="L174" s="36">
        <v>369115.16428163997</v>
      </c>
      <c r="M174" s="36">
        <v>369115.16428163997</v>
      </c>
      <c r="N174" s="36">
        <v>369115.16428163997</v>
      </c>
      <c r="O174" s="36">
        <v>369115.16428163997</v>
      </c>
      <c r="P174" s="36">
        <v>369115.16428163997</v>
      </c>
      <c r="Q174" s="36">
        <v>369115.16428163997</v>
      </c>
      <c r="R174" s="36">
        <v>369115.16428163997</v>
      </c>
      <c r="S174" s="36">
        <v>369115.16428163997</v>
      </c>
      <c r="T174" s="36">
        <v>369115.16428163997</v>
      </c>
      <c r="U174" s="31">
        <f t="shared" si="46"/>
        <v>4429381.9713796806</v>
      </c>
      <c r="V174" s="31">
        <f t="shared" si="48"/>
        <v>4650851.0699486649</v>
      </c>
      <c r="W174" s="32">
        <f t="shared" si="47"/>
        <v>4883393.6234460985</v>
      </c>
      <c r="X174" s="47" t="s">
        <v>149</v>
      </c>
      <c r="Y174" s="47"/>
    </row>
    <row r="175" spans="1:25" x14ac:dyDescent="0.2">
      <c r="A175" s="20" t="s">
        <v>9</v>
      </c>
      <c r="B175" s="52" t="s">
        <v>74</v>
      </c>
      <c r="C175" s="25" t="s">
        <v>73</v>
      </c>
      <c r="D175" s="17" t="s">
        <v>18</v>
      </c>
      <c r="E175" s="17" t="s">
        <v>14</v>
      </c>
      <c r="F175" s="68">
        <f t="shared" si="43"/>
        <v>7273205.2075200006</v>
      </c>
      <c r="G175" s="104">
        <v>45292</v>
      </c>
      <c r="H175" s="101">
        <v>45657</v>
      </c>
      <c r="I175" s="36">
        <v>606100.43396000005</v>
      </c>
      <c r="J175" s="36">
        <v>606100.43396000005</v>
      </c>
      <c r="K175" s="36">
        <v>606100.43396000005</v>
      </c>
      <c r="L175" s="36">
        <v>606100.43396000005</v>
      </c>
      <c r="M175" s="36">
        <v>606100.43396000005</v>
      </c>
      <c r="N175" s="36">
        <v>606100.43396000005</v>
      </c>
      <c r="O175" s="36">
        <v>606100.43396000005</v>
      </c>
      <c r="P175" s="36">
        <v>606100.43396000005</v>
      </c>
      <c r="Q175" s="36">
        <v>606100.43396000005</v>
      </c>
      <c r="R175" s="36">
        <v>606100.43396000005</v>
      </c>
      <c r="S175" s="36">
        <v>606100.43396000005</v>
      </c>
      <c r="T175" s="36">
        <v>606100.43396000005</v>
      </c>
      <c r="U175" s="31">
        <f t="shared" si="46"/>
        <v>7273205.2075200006</v>
      </c>
      <c r="V175" s="31">
        <f t="shared" si="48"/>
        <v>7636865.4678960014</v>
      </c>
      <c r="W175" s="32">
        <f t="shared" si="47"/>
        <v>8018708.7412908021</v>
      </c>
      <c r="X175" s="47" t="s">
        <v>149</v>
      </c>
      <c r="Y175" s="47"/>
    </row>
    <row r="176" spans="1:25" x14ac:dyDescent="0.2">
      <c r="A176" s="20" t="s">
        <v>11</v>
      </c>
      <c r="B176" s="17" t="s">
        <v>78</v>
      </c>
      <c r="C176" s="66" t="s">
        <v>75</v>
      </c>
      <c r="D176" s="17" t="s">
        <v>21</v>
      </c>
      <c r="E176" s="17" t="s">
        <v>14</v>
      </c>
      <c r="F176" s="36">
        <v>39052465</v>
      </c>
      <c r="G176" s="104">
        <v>45292</v>
      </c>
      <c r="H176" s="101">
        <v>45657</v>
      </c>
      <c r="I176" s="65">
        <f>+F176/12</f>
        <v>3254372.0833333335</v>
      </c>
      <c r="J176" s="65">
        <f>+I176</f>
        <v>3254372.0833333335</v>
      </c>
      <c r="K176" s="65">
        <f t="shared" ref="K176:T176" si="49">+J176</f>
        <v>3254372.0833333335</v>
      </c>
      <c r="L176" s="65">
        <f t="shared" si="49"/>
        <v>3254372.0833333335</v>
      </c>
      <c r="M176" s="65">
        <f t="shared" si="49"/>
        <v>3254372.0833333335</v>
      </c>
      <c r="N176" s="65">
        <f t="shared" si="49"/>
        <v>3254372.0833333335</v>
      </c>
      <c r="O176" s="65">
        <f t="shared" si="49"/>
        <v>3254372.0833333335</v>
      </c>
      <c r="P176" s="33">
        <f t="shared" si="49"/>
        <v>3254372.0833333335</v>
      </c>
      <c r="Q176" s="33">
        <f t="shared" si="49"/>
        <v>3254372.0833333335</v>
      </c>
      <c r="R176" s="33">
        <f t="shared" si="49"/>
        <v>3254372.0833333335</v>
      </c>
      <c r="S176" s="33">
        <f t="shared" si="49"/>
        <v>3254372.0833333335</v>
      </c>
      <c r="T176" s="33">
        <f t="shared" si="49"/>
        <v>3254372.0833333335</v>
      </c>
      <c r="U176" s="31">
        <f t="shared" si="45"/>
        <v>39052465</v>
      </c>
      <c r="V176" s="31">
        <f t="shared" si="48"/>
        <v>41005088.25</v>
      </c>
      <c r="W176" s="32">
        <f t="shared" si="37"/>
        <v>43055342.662500001</v>
      </c>
      <c r="X176" s="47"/>
      <c r="Y176" s="47"/>
    </row>
    <row r="177" spans="1:25" x14ac:dyDescent="0.2">
      <c r="A177" s="20" t="s">
        <v>11</v>
      </c>
      <c r="B177" s="17" t="s">
        <v>78</v>
      </c>
      <c r="C177" s="66" t="s">
        <v>76</v>
      </c>
      <c r="D177" s="17" t="s">
        <v>21</v>
      </c>
      <c r="E177" s="17" t="s">
        <v>14</v>
      </c>
      <c r="F177" s="82">
        <f>1810000000*10/1000</f>
        <v>18100000</v>
      </c>
      <c r="G177" s="105">
        <v>45292</v>
      </c>
      <c r="H177" s="101">
        <v>45657</v>
      </c>
      <c r="I177" s="65">
        <f>+F177/12</f>
        <v>1508333.3333333333</v>
      </c>
      <c r="J177" s="65">
        <f>+I177</f>
        <v>1508333.3333333333</v>
      </c>
      <c r="K177" s="65">
        <f t="shared" ref="K177:T177" si="50">+J177</f>
        <v>1508333.3333333333</v>
      </c>
      <c r="L177" s="65">
        <f t="shared" si="50"/>
        <v>1508333.3333333333</v>
      </c>
      <c r="M177" s="65">
        <f t="shared" si="50"/>
        <v>1508333.3333333333</v>
      </c>
      <c r="N177" s="65">
        <f t="shared" si="50"/>
        <v>1508333.3333333333</v>
      </c>
      <c r="O177" s="65">
        <f t="shared" si="50"/>
        <v>1508333.3333333333</v>
      </c>
      <c r="P177" s="33">
        <f t="shared" si="50"/>
        <v>1508333.3333333333</v>
      </c>
      <c r="Q177" s="33">
        <f t="shared" si="50"/>
        <v>1508333.3333333333</v>
      </c>
      <c r="R177" s="33">
        <f t="shared" si="50"/>
        <v>1508333.3333333333</v>
      </c>
      <c r="S177" s="33">
        <f t="shared" si="50"/>
        <v>1508333.3333333333</v>
      </c>
      <c r="T177" s="33">
        <f t="shared" si="50"/>
        <v>1508333.3333333333</v>
      </c>
      <c r="U177" s="31">
        <f t="shared" si="45"/>
        <v>18100000.000000004</v>
      </c>
      <c r="V177" s="31">
        <f t="shared" si="48"/>
        <v>19005000.000000004</v>
      </c>
      <c r="W177" s="32">
        <f t="shared" si="37"/>
        <v>19955250.000000004</v>
      </c>
      <c r="X177" s="47"/>
      <c r="Y177" s="47"/>
    </row>
    <row r="178" spans="1:25" x14ac:dyDescent="0.2">
      <c r="A178" s="20" t="s">
        <v>11</v>
      </c>
      <c r="B178" s="17" t="s">
        <v>78</v>
      </c>
      <c r="C178" s="66" t="s">
        <v>77</v>
      </c>
      <c r="D178" s="17" t="s">
        <v>21</v>
      </c>
      <c r="E178" s="17" t="s">
        <v>14</v>
      </c>
      <c r="F178" s="82">
        <v>8000000</v>
      </c>
      <c r="G178" s="105">
        <v>45292</v>
      </c>
      <c r="H178" s="101">
        <v>45657</v>
      </c>
      <c r="I178" s="65">
        <f>+F178/12</f>
        <v>666666.66666666663</v>
      </c>
      <c r="J178" s="65">
        <f>+I178</f>
        <v>666666.66666666663</v>
      </c>
      <c r="K178" s="65">
        <f t="shared" ref="K178:T178" si="51">+J178</f>
        <v>666666.66666666663</v>
      </c>
      <c r="L178" s="65">
        <f t="shared" si="51"/>
        <v>666666.66666666663</v>
      </c>
      <c r="M178" s="65">
        <f t="shared" si="51"/>
        <v>666666.66666666663</v>
      </c>
      <c r="N178" s="65">
        <f t="shared" si="51"/>
        <v>666666.66666666663</v>
      </c>
      <c r="O178" s="65">
        <f t="shared" si="51"/>
        <v>666666.66666666663</v>
      </c>
      <c r="P178" s="33">
        <f t="shared" si="51"/>
        <v>666666.66666666663</v>
      </c>
      <c r="Q178" s="33">
        <f t="shared" si="51"/>
        <v>666666.66666666663</v>
      </c>
      <c r="R178" s="33">
        <f t="shared" si="51"/>
        <v>666666.66666666663</v>
      </c>
      <c r="S178" s="33">
        <f t="shared" si="51"/>
        <v>666666.66666666663</v>
      </c>
      <c r="T178" s="33">
        <f t="shared" si="51"/>
        <v>666666.66666666663</v>
      </c>
      <c r="U178" s="31">
        <f t="shared" si="45"/>
        <v>8000000.0000000009</v>
      </c>
      <c r="V178" s="31">
        <f t="shared" si="48"/>
        <v>8400000.0000000019</v>
      </c>
      <c r="W178" s="32">
        <f t="shared" si="37"/>
        <v>8820000.0000000019</v>
      </c>
      <c r="X178" s="47"/>
      <c r="Y178" s="47"/>
    </row>
    <row r="179" spans="1:25" x14ac:dyDescent="0.2">
      <c r="A179" s="20" t="s">
        <v>143</v>
      </c>
      <c r="B179" s="15" t="s">
        <v>178</v>
      </c>
      <c r="C179" s="15" t="s">
        <v>139</v>
      </c>
      <c r="D179" s="17" t="s">
        <v>19</v>
      </c>
      <c r="E179" s="17" t="s">
        <v>14</v>
      </c>
      <c r="F179" s="82">
        <f>U179</f>
        <v>30000000</v>
      </c>
      <c r="G179" s="104">
        <v>45292</v>
      </c>
      <c r="H179" s="101">
        <v>45657</v>
      </c>
      <c r="I179" s="65">
        <v>0</v>
      </c>
      <c r="J179" s="65">
        <v>0</v>
      </c>
      <c r="K179" s="65">
        <v>0</v>
      </c>
      <c r="L179" s="65">
        <v>10000000</v>
      </c>
      <c r="M179" s="65">
        <v>0</v>
      </c>
      <c r="N179" s="65">
        <v>20000000</v>
      </c>
      <c r="O179" s="65">
        <v>0</v>
      </c>
      <c r="P179" s="33">
        <v>0</v>
      </c>
      <c r="Q179" s="33">
        <v>0</v>
      </c>
      <c r="R179" s="33">
        <v>0</v>
      </c>
      <c r="S179" s="33">
        <v>0</v>
      </c>
      <c r="T179" s="33">
        <v>0</v>
      </c>
      <c r="U179" s="31">
        <f>SUM(I179:T179)</f>
        <v>30000000</v>
      </c>
      <c r="V179" s="31">
        <f>U179*1.05</f>
        <v>31500000</v>
      </c>
      <c r="W179" s="31">
        <f>V179*1.05</f>
        <v>33075000</v>
      </c>
      <c r="X179" s="47" t="s">
        <v>149</v>
      </c>
      <c r="Y179" s="47"/>
    </row>
    <row r="180" spans="1:25" x14ac:dyDescent="0.2">
      <c r="A180" s="20" t="s">
        <v>143</v>
      </c>
      <c r="B180" s="15" t="s">
        <v>178</v>
      </c>
      <c r="C180" s="15" t="s">
        <v>138</v>
      </c>
      <c r="D180" s="17" t="s">
        <v>21</v>
      </c>
      <c r="E180" s="17" t="s">
        <v>14</v>
      </c>
      <c r="F180" s="82">
        <f t="shared" ref="F180:F187" si="52">U180</f>
        <v>24000000</v>
      </c>
      <c r="G180" s="104">
        <v>45292</v>
      </c>
      <c r="H180" s="101">
        <v>45657</v>
      </c>
      <c r="I180" s="1">
        <v>0</v>
      </c>
      <c r="J180" s="65">
        <v>0</v>
      </c>
      <c r="K180" s="65">
        <v>0</v>
      </c>
      <c r="L180" s="65">
        <v>12000000</v>
      </c>
      <c r="M180" s="65">
        <v>0</v>
      </c>
      <c r="N180" s="65">
        <v>0</v>
      </c>
      <c r="O180" s="65">
        <v>0</v>
      </c>
      <c r="P180" s="33">
        <v>0</v>
      </c>
      <c r="Q180" s="33">
        <v>0</v>
      </c>
      <c r="R180" s="33">
        <v>0</v>
      </c>
      <c r="S180" s="33">
        <v>12000000</v>
      </c>
      <c r="T180" s="33">
        <v>0</v>
      </c>
      <c r="U180" s="31">
        <f t="shared" ref="U180:U187" si="53">SUM(I180:T180)</f>
        <v>24000000</v>
      </c>
      <c r="V180" s="31">
        <f t="shared" ref="V180:W185" si="54">U180*1.05</f>
        <v>25200000</v>
      </c>
      <c r="W180" s="32">
        <f t="shared" si="37"/>
        <v>26460000</v>
      </c>
      <c r="X180" s="47" t="s">
        <v>154</v>
      </c>
      <c r="Y180" s="47"/>
    </row>
    <row r="181" spans="1:25" x14ac:dyDescent="0.2">
      <c r="A181" s="20" t="s">
        <v>143</v>
      </c>
      <c r="B181" s="15" t="s">
        <v>178</v>
      </c>
      <c r="C181" s="15" t="s">
        <v>140</v>
      </c>
      <c r="D181" s="17" t="s">
        <v>21</v>
      </c>
      <c r="E181" s="17" t="s">
        <v>13</v>
      </c>
      <c r="F181" s="82">
        <f t="shared" si="52"/>
        <v>10000000</v>
      </c>
      <c r="G181" s="104">
        <v>45292</v>
      </c>
      <c r="H181" s="101">
        <v>45657</v>
      </c>
      <c r="I181" s="65">
        <v>0</v>
      </c>
      <c r="J181" s="65">
        <v>0</v>
      </c>
      <c r="K181" s="65">
        <v>5000000</v>
      </c>
      <c r="L181" s="65">
        <v>0</v>
      </c>
      <c r="M181" s="65">
        <v>0</v>
      </c>
      <c r="N181" s="65">
        <v>0</v>
      </c>
      <c r="O181" s="65">
        <v>0</v>
      </c>
      <c r="P181" s="33">
        <v>0</v>
      </c>
      <c r="Q181" s="33">
        <v>0</v>
      </c>
      <c r="R181" s="33">
        <v>0</v>
      </c>
      <c r="S181" s="33">
        <v>0</v>
      </c>
      <c r="T181" s="33">
        <v>5000000</v>
      </c>
      <c r="U181" s="31">
        <f t="shared" si="53"/>
        <v>10000000</v>
      </c>
      <c r="V181" s="31">
        <f t="shared" si="54"/>
        <v>10500000</v>
      </c>
      <c r="W181" s="32">
        <f t="shared" si="54"/>
        <v>11025000</v>
      </c>
      <c r="X181" s="47"/>
      <c r="Y181" s="47"/>
    </row>
    <row r="182" spans="1:25" x14ac:dyDescent="0.2">
      <c r="A182" s="20" t="s">
        <v>143</v>
      </c>
      <c r="B182" s="15" t="s">
        <v>222</v>
      </c>
      <c r="C182" s="15" t="s">
        <v>141</v>
      </c>
      <c r="D182" s="17" t="s">
        <v>21</v>
      </c>
      <c r="E182" s="17" t="s">
        <v>14</v>
      </c>
      <c r="F182" s="82">
        <f t="shared" si="52"/>
        <v>10000000</v>
      </c>
      <c r="G182" s="104">
        <v>45292</v>
      </c>
      <c r="H182" s="101">
        <v>45324</v>
      </c>
      <c r="I182" s="65">
        <v>0</v>
      </c>
      <c r="J182" s="65">
        <v>0</v>
      </c>
      <c r="K182" s="65">
        <v>0</v>
      </c>
      <c r="L182" s="65">
        <v>0</v>
      </c>
      <c r="M182" s="65">
        <v>10000000</v>
      </c>
      <c r="N182" s="65">
        <v>0</v>
      </c>
      <c r="O182" s="65">
        <v>0</v>
      </c>
      <c r="P182" s="33">
        <v>0</v>
      </c>
      <c r="Q182" s="33">
        <v>0</v>
      </c>
      <c r="R182" s="33">
        <v>0</v>
      </c>
      <c r="S182" s="33">
        <v>0</v>
      </c>
      <c r="T182" s="33">
        <v>0</v>
      </c>
      <c r="U182" s="31">
        <f t="shared" si="53"/>
        <v>10000000</v>
      </c>
      <c r="V182" s="31">
        <v>0</v>
      </c>
      <c r="W182" s="32">
        <f t="shared" si="54"/>
        <v>0</v>
      </c>
      <c r="X182" s="47"/>
      <c r="Y182" s="47"/>
    </row>
    <row r="183" spans="1:25" x14ac:dyDescent="0.2">
      <c r="A183" s="20" t="s">
        <v>143</v>
      </c>
      <c r="B183" s="15" t="s">
        <v>222</v>
      </c>
      <c r="C183" s="15" t="s">
        <v>142</v>
      </c>
      <c r="D183" s="17" t="s">
        <v>21</v>
      </c>
      <c r="E183" s="17" t="s">
        <v>14</v>
      </c>
      <c r="F183" s="82">
        <f t="shared" si="52"/>
        <v>10000000</v>
      </c>
      <c r="G183" s="104">
        <v>45292</v>
      </c>
      <c r="H183" s="101">
        <v>45324</v>
      </c>
      <c r="I183" s="65">
        <v>0</v>
      </c>
      <c r="J183" s="65">
        <v>0</v>
      </c>
      <c r="K183" s="65">
        <v>0</v>
      </c>
      <c r="L183" s="65">
        <v>0</v>
      </c>
      <c r="M183" s="65">
        <v>10000000</v>
      </c>
      <c r="N183" s="65">
        <v>0</v>
      </c>
      <c r="O183" s="65">
        <v>0</v>
      </c>
      <c r="P183" s="33">
        <v>0</v>
      </c>
      <c r="Q183" s="33">
        <v>0</v>
      </c>
      <c r="R183" s="33">
        <v>0</v>
      </c>
      <c r="S183" s="33">
        <v>0</v>
      </c>
      <c r="T183" s="33">
        <v>0</v>
      </c>
      <c r="U183" s="31">
        <f t="shared" si="53"/>
        <v>10000000</v>
      </c>
      <c r="V183" s="31">
        <v>0</v>
      </c>
      <c r="W183" s="32">
        <f t="shared" si="54"/>
        <v>0</v>
      </c>
      <c r="X183" s="47"/>
      <c r="Y183" s="47"/>
    </row>
    <row r="184" spans="1:25" x14ac:dyDescent="0.2">
      <c r="A184" s="20" t="s">
        <v>143</v>
      </c>
      <c r="B184" s="15" t="s">
        <v>222</v>
      </c>
      <c r="C184" s="15" t="s">
        <v>273</v>
      </c>
      <c r="D184" s="17" t="s">
        <v>21</v>
      </c>
      <c r="E184" s="17" t="s">
        <v>14</v>
      </c>
      <c r="F184" s="82">
        <f t="shared" si="52"/>
        <v>10000000</v>
      </c>
      <c r="G184" s="104">
        <v>45292</v>
      </c>
      <c r="H184" s="101">
        <v>45324</v>
      </c>
      <c r="I184" s="65">
        <v>0</v>
      </c>
      <c r="J184" s="65">
        <v>0</v>
      </c>
      <c r="K184" s="65">
        <v>0</v>
      </c>
      <c r="L184" s="65">
        <v>0</v>
      </c>
      <c r="M184" s="65">
        <v>10000000</v>
      </c>
      <c r="N184" s="65">
        <v>0</v>
      </c>
      <c r="O184" s="65">
        <v>0</v>
      </c>
      <c r="P184" s="33">
        <v>0</v>
      </c>
      <c r="Q184" s="33">
        <v>0</v>
      </c>
      <c r="R184" s="33">
        <v>0</v>
      </c>
      <c r="S184" s="33">
        <v>0</v>
      </c>
      <c r="T184" s="33">
        <v>0</v>
      </c>
      <c r="U184" s="31">
        <f t="shared" si="53"/>
        <v>10000000</v>
      </c>
      <c r="V184" s="31">
        <f t="shared" ref="V184:V185" si="55">U184*1.05</f>
        <v>10500000</v>
      </c>
      <c r="W184" s="32">
        <f t="shared" si="54"/>
        <v>11025000</v>
      </c>
      <c r="X184" s="47"/>
      <c r="Y184" s="47"/>
    </row>
    <row r="185" spans="1:25" ht="24" x14ac:dyDescent="0.2">
      <c r="A185" s="20" t="s">
        <v>143</v>
      </c>
      <c r="B185" s="15" t="s">
        <v>222</v>
      </c>
      <c r="C185" s="15" t="s">
        <v>274</v>
      </c>
      <c r="D185" s="17" t="s">
        <v>21</v>
      </c>
      <c r="E185" s="17" t="s">
        <v>14</v>
      </c>
      <c r="F185" s="82">
        <f t="shared" si="52"/>
        <v>20000000</v>
      </c>
      <c r="G185" s="104">
        <v>45292</v>
      </c>
      <c r="H185" s="101">
        <v>45324</v>
      </c>
      <c r="I185" s="65">
        <v>0</v>
      </c>
      <c r="J185" s="65">
        <v>0</v>
      </c>
      <c r="K185" s="65">
        <v>0</v>
      </c>
      <c r="L185" s="65">
        <v>0</v>
      </c>
      <c r="M185" s="65">
        <v>0</v>
      </c>
      <c r="N185" s="65">
        <v>0</v>
      </c>
      <c r="O185" s="65">
        <v>10000000</v>
      </c>
      <c r="P185" s="33">
        <v>0</v>
      </c>
      <c r="Q185" s="33">
        <v>0</v>
      </c>
      <c r="R185" s="33">
        <v>0</v>
      </c>
      <c r="S185" s="33">
        <v>0</v>
      </c>
      <c r="T185" s="33">
        <v>10000000</v>
      </c>
      <c r="U185" s="31">
        <f t="shared" si="53"/>
        <v>20000000</v>
      </c>
      <c r="V185" s="31">
        <f t="shared" si="55"/>
        <v>21000000</v>
      </c>
      <c r="W185" s="32">
        <f t="shared" si="54"/>
        <v>22050000</v>
      </c>
      <c r="X185" s="47"/>
      <c r="Y185" s="47"/>
    </row>
    <row r="186" spans="1:25" ht="24" x14ac:dyDescent="0.2">
      <c r="A186" s="20" t="s">
        <v>143</v>
      </c>
      <c r="B186" s="15" t="s">
        <v>222</v>
      </c>
      <c r="C186" s="15" t="s">
        <v>188</v>
      </c>
      <c r="D186" s="17"/>
      <c r="E186" s="17" t="s">
        <v>14</v>
      </c>
      <c r="F186" s="82">
        <f t="shared" si="52"/>
        <v>1500000000</v>
      </c>
      <c r="G186" s="101">
        <v>45292</v>
      </c>
      <c r="H186" s="101">
        <v>45324</v>
      </c>
      <c r="I186" s="65">
        <v>0</v>
      </c>
      <c r="J186" s="65">
        <v>0</v>
      </c>
      <c r="K186" s="65">
        <v>0</v>
      </c>
      <c r="L186" s="65">
        <v>0</v>
      </c>
      <c r="M186" s="65">
        <v>0</v>
      </c>
      <c r="N186" s="65">
        <v>0</v>
      </c>
      <c r="O186" s="65">
        <v>0</v>
      </c>
      <c r="P186" s="33">
        <v>0</v>
      </c>
      <c r="Q186" s="65">
        <v>1500000000</v>
      </c>
      <c r="R186" s="33">
        <v>0</v>
      </c>
      <c r="S186" s="33">
        <v>0</v>
      </c>
      <c r="T186" s="33">
        <v>0</v>
      </c>
      <c r="U186" s="31">
        <f t="shared" si="53"/>
        <v>1500000000</v>
      </c>
      <c r="V186" s="31">
        <v>0</v>
      </c>
      <c r="W186" s="32">
        <v>0</v>
      </c>
      <c r="X186" s="47"/>
      <c r="Y186" s="47"/>
    </row>
    <row r="187" spans="1:25" ht="24.75" thickBot="1" x14ac:dyDescent="0.25">
      <c r="A187" s="69" t="s">
        <v>143</v>
      </c>
      <c r="B187" s="70" t="s">
        <v>178</v>
      </c>
      <c r="C187" s="70" t="s">
        <v>189</v>
      </c>
      <c r="D187" s="71"/>
      <c r="E187" s="71" t="s">
        <v>14</v>
      </c>
      <c r="F187" s="83">
        <f t="shared" si="52"/>
        <v>9000000</v>
      </c>
      <c r="G187" s="106">
        <v>45292</v>
      </c>
      <c r="H187" s="102">
        <v>45324</v>
      </c>
      <c r="I187" s="65">
        <v>0</v>
      </c>
      <c r="J187" s="72">
        <v>6000000</v>
      </c>
      <c r="K187" s="72">
        <v>0</v>
      </c>
      <c r="L187" s="72">
        <v>0</v>
      </c>
      <c r="M187" s="72">
        <v>0</v>
      </c>
      <c r="N187" s="72">
        <v>0</v>
      </c>
      <c r="O187" s="73">
        <v>0</v>
      </c>
      <c r="P187" s="74">
        <v>0</v>
      </c>
      <c r="Q187" s="74">
        <v>3000000</v>
      </c>
      <c r="R187" s="74">
        <v>0</v>
      </c>
      <c r="S187" s="74">
        <v>0</v>
      </c>
      <c r="T187" s="74">
        <v>0</v>
      </c>
      <c r="U187" s="75">
        <f t="shared" si="53"/>
        <v>9000000</v>
      </c>
      <c r="V187" s="75">
        <f>U187*1.05</f>
        <v>9450000</v>
      </c>
      <c r="W187" s="76">
        <f>V187*1.05</f>
        <v>9922500</v>
      </c>
      <c r="X187" s="49"/>
      <c r="Y187" s="49"/>
    </row>
    <row r="188" spans="1:25" ht="13.5" thickBot="1" x14ac:dyDescent="0.25">
      <c r="A188" s="81"/>
      <c r="B188" s="77" t="s">
        <v>216</v>
      </c>
      <c r="C188" s="77"/>
      <c r="D188" s="77"/>
      <c r="E188" s="77"/>
      <c r="F188" s="78">
        <f t="shared" ref="F188" si="56">SUM(F13:F187)</f>
        <v>10863395269.30131</v>
      </c>
      <c r="G188" s="103"/>
      <c r="H188" s="103"/>
      <c r="I188" s="78">
        <f t="shared" ref="I188:S188" si="57">SUM(I13:I187)</f>
        <v>594964111.44177556</v>
      </c>
      <c r="J188" s="78">
        <f t="shared" si="57"/>
        <v>683828253.44177556</v>
      </c>
      <c r="K188" s="78">
        <f t="shared" si="57"/>
        <v>745776774.44177556</v>
      </c>
      <c r="L188" s="78">
        <f t="shared" si="57"/>
        <v>666754174.44177556</v>
      </c>
      <c r="M188" s="78">
        <f t="shared" si="57"/>
        <v>702320095.44177556</v>
      </c>
      <c r="N188" s="78">
        <f t="shared" si="57"/>
        <v>658479374.44177556</v>
      </c>
      <c r="O188" s="78">
        <f t="shared" si="57"/>
        <v>673523013.44177556</v>
      </c>
      <c r="P188" s="78">
        <f t="shared" si="57"/>
        <v>649380774.44177556</v>
      </c>
      <c r="Q188" s="78">
        <f t="shared" si="57"/>
        <v>3378810174.4417758</v>
      </c>
      <c r="R188" s="78">
        <f t="shared" si="57"/>
        <v>692924374.44177556</v>
      </c>
      <c r="S188" s="78">
        <f t="shared" si="57"/>
        <v>660719374.44177556</v>
      </c>
      <c r="T188" s="78">
        <f>SUM(T13:T187)</f>
        <v>755914774.44177556</v>
      </c>
      <c r="U188" s="78">
        <f>SUM(U13:U187)</f>
        <v>10863395269.30131</v>
      </c>
      <c r="V188" s="78">
        <f t="shared" ref="V188:W188" si="58">SUM(V14:V187)</f>
        <v>8419561328.7663774</v>
      </c>
      <c r="W188" s="79">
        <f t="shared" si="58"/>
        <v>8000567955.2046976</v>
      </c>
    </row>
    <row r="189" spans="1:25" x14ac:dyDescent="0.2">
      <c r="F189" s="53"/>
      <c r="I189" s="53"/>
      <c r="J189" s="53"/>
      <c r="K189" s="53"/>
      <c r="L189" s="53"/>
      <c r="M189" s="53"/>
      <c r="N189" s="53"/>
      <c r="O189" s="53"/>
      <c r="P189" s="53"/>
      <c r="Q189" s="53"/>
      <c r="R189" s="53"/>
      <c r="S189" s="53"/>
      <c r="T189" s="53"/>
      <c r="U189" s="53"/>
      <c r="V189" s="53"/>
      <c r="W189" s="53"/>
    </row>
    <row r="190" spans="1:25" x14ac:dyDescent="0.2">
      <c r="F190" s="33"/>
      <c r="U190" s="53" t="s">
        <v>287</v>
      </c>
    </row>
    <row r="191" spans="1:25" x14ac:dyDescent="0.2">
      <c r="U191" s="53" t="s">
        <v>287</v>
      </c>
    </row>
  </sheetData>
  <autoFilter ref="A4:Z188" xr:uid="{ADCBCED8-0FD9-46BA-9FD7-8F988E1A35A3}"/>
  <phoneticPr fontId="2"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62853C6-AABC-46B0-8C71-55572BAF7FD1}">
          <x14:formula1>
            <xm:f>Hoja1!$A$1:$A$7</xm:f>
          </x14:formula1>
          <xm:sqref>A188:A1048576 A103:A127 A91:A100 A86:A89 A5:A47 B11:B12</xm:sqref>
        </x14:dataValidation>
        <x14:dataValidation type="list" allowBlank="1" showInputMessage="1" showErrorMessage="1" xr:uid="{20EDB066-4DCB-4992-B41E-1217D2FC08FD}">
          <x14:formula1>
            <xm:f>Hoja1!$B$1:$B$4</xm:f>
          </x14:formula1>
          <xm:sqref>E179:E1048576 E91:E127 E5:E89</xm:sqref>
        </x14:dataValidation>
        <x14:dataValidation type="list" allowBlank="1" showInputMessage="1" showErrorMessage="1" xr:uid="{2B6C19C4-527A-4C99-B747-ED16BB3D5962}">
          <x14:formula1>
            <xm:f>Hoja1!$C$1:$C$4</xm:f>
          </x14:formula1>
          <xm:sqref>D179:D1048576 D91:D127 D5:D89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5414-E99D-4D7D-9554-47743A3CE945}">
  <dimension ref="A1:G21"/>
  <sheetViews>
    <sheetView zoomScale="101" zoomScaleNormal="100" workbookViewId="0">
      <selection activeCell="B10" sqref="B10"/>
    </sheetView>
  </sheetViews>
  <sheetFormatPr baseColWidth="10" defaultRowHeight="15" x14ac:dyDescent="0.25"/>
  <cols>
    <col min="1" max="1" width="22.7109375" customWidth="1"/>
    <col min="2" max="2" width="68.42578125" customWidth="1"/>
    <col min="3" max="3" width="20.28515625" customWidth="1"/>
    <col min="4" max="4" width="19.140625" style="2" customWidth="1"/>
    <col min="5" max="5" width="18.7109375" customWidth="1"/>
    <col min="6" max="6" width="17.42578125" customWidth="1"/>
    <col min="7" max="7" width="19.140625" customWidth="1"/>
  </cols>
  <sheetData>
    <row r="1" spans="1:7" ht="25.5" customHeight="1" x14ac:dyDescent="0.25">
      <c r="A1" s="61" t="s">
        <v>8</v>
      </c>
      <c r="B1" s="62" t="s">
        <v>164</v>
      </c>
      <c r="C1" s="62" t="s">
        <v>165</v>
      </c>
      <c r="D1" s="86" t="s">
        <v>284</v>
      </c>
      <c r="E1" s="63" t="s">
        <v>194</v>
      </c>
      <c r="F1" s="63" t="s">
        <v>195</v>
      </c>
      <c r="G1" s="64" t="s">
        <v>196</v>
      </c>
    </row>
    <row r="2" spans="1:7" ht="90" hidden="1" x14ac:dyDescent="0.25">
      <c r="A2" s="57" t="s">
        <v>5</v>
      </c>
      <c r="B2" s="45" t="s">
        <v>201</v>
      </c>
      <c r="C2" s="43" t="s">
        <v>285</v>
      </c>
      <c r="D2" s="44">
        <v>25000000</v>
      </c>
      <c r="E2" s="44">
        <v>1200000000</v>
      </c>
      <c r="F2" s="44">
        <v>0</v>
      </c>
      <c r="G2" s="59">
        <v>0</v>
      </c>
    </row>
    <row r="3" spans="1:7" ht="90" hidden="1" x14ac:dyDescent="0.25">
      <c r="A3" s="57" t="s">
        <v>5</v>
      </c>
      <c r="B3" s="45" t="s">
        <v>202</v>
      </c>
      <c r="C3" s="43" t="s">
        <v>286</v>
      </c>
      <c r="D3" s="44"/>
      <c r="E3" s="44">
        <f>E2*0.15</f>
        <v>180000000</v>
      </c>
      <c r="F3" s="44">
        <v>0</v>
      </c>
      <c r="G3" s="59">
        <v>0</v>
      </c>
    </row>
    <row r="4" spans="1:7" ht="30" hidden="1" x14ac:dyDescent="0.25">
      <c r="A4" s="57" t="s">
        <v>5</v>
      </c>
      <c r="B4" s="45" t="s">
        <v>204</v>
      </c>
      <c r="C4" s="43" t="s">
        <v>169</v>
      </c>
      <c r="D4" s="44"/>
      <c r="E4" s="44">
        <v>600000000</v>
      </c>
      <c r="F4" s="44">
        <v>0</v>
      </c>
      <c r="G4" s="59">
        <v>0</v>
      </c>
    </row>
    <row r="5" spans="1:7" ht="60" hidden="1" x14ac:dyDescent="0.25">
      <c r="A5" s="57" t="s">
        <v>5</v>
      </c>
      <c r="B5" s="45" t="s">
        <v>205</v>
      </c>
      <c r="C5" s="43" t="s">
        <v>169</v>
      </c>
      <c r="D5" s="44">
        <v>200000000</v>
      </c>
      <c r="E5" s="44">
        <v>0</v>
      </c>
      <c r="F5" s="44">
        <v>1200000000</v>
      </c>
      <c r="G5" s="59">
        <v>0</v>
      </c>
    </row>
    <row r="6" spans="1:7" ht="90" hidden="1" x14ac:dyDescent="0.25">
      <c r="A6" s="57" t="s">
        <v>5</v>
      </c>
      <c r="B6" s="45" t="s">
        <v>203</v>
      </c>
      <c r="C6" s="43" t="s">
        <v>169</v>
      </c>
      <c r="D6" s="44"/>
      <c r="E6" s="44">
        <f>(E4+E5)*0.15</f>
        <v>90000000</v>
      </c>
      <c r="F6" s="44">
        <f>(F4+F5)*0.15</f>
        <v>180000000</v>
      </c>
      <c r="G6" s="59">
        <v>0</v>
      </c>
    </row>
    <row r="7" spans="1:7" ht="30" x14ac:dyDescent="0.25">
      <c r="A7" s="57" t="s">
        <v>5</v>
      </c>
      <c r="B7" s="45" t="s">
        <v>206</v>
      </c>
      <c r="C7" s="43" t="s">
        <v>213</v>
      </c>
      <c r="D7" s="44">
        <v>210000000</v>
      </c>
      <c r="E7" s="44">
        <v>0</v>
      </c>
      <c r="F7" s="44">
        <v>0</v>
      </c>
      <c r="G7" s="59">
        <v>0</v>
      </c>
    </row>
    <row r="8" spans="1:7" ht="30" hidden="1" x14ac:dyDescent="0.25">
      <c r="A8" s="57" t="s">
        <v>5</v>
      </c>
      <c r="B8" s="45" t="s">
        <v>207</v>
      </c>
      <c r="C8" s="43" t="s">
        <v>169</v>
      </c>
      <c r="D8" s="44"/>
      <c r="E8" s="44">
        <v>0</v>
      </c>
      <c r="F8" s="44">
        <v>400000000</v>
      </c>
      <c r="G8" s="59">
        <v>0</v>
      </c>
    </row>
    <row r="9" spans="1:7" ht="30" hidden="1" x14ac:dyDescent="0.25">
      <c r="A9" s="57" t="s">
        <v>5</v>
      </c>
      <c r="B9" s="45" t="s">
        <v>208</v>
      </c>
      <c r="C9" s="43" t="s">
        <v>169</v>
      </c>
      <c r="D9" s="44"/>
      <c r="E9" s="44">
        <v>0</v>
      </c>
      <c r="F9" s="44">
        <v>2000000000</v>
      </c>
      <c r="G9" s="59">
        <v>2000000000</v>
      </c>
    </row>
    <row r="10" spans="1:7" x14ac:dyDescent="0.25">
      <c r="A10" s="57" t="s">
        <v>5</v>
      </c>
      <c r="B10" s="45" t="s">
        <v>212</v>
      </c>
      <c r="C10" s="43" t="s">
        <v>213</v>
      </c>
      <c r="D10" s="44"/>
      <c r="E10" s="44">
        <v>1200000000</v>
      </c>
      <c r="F10" s="44">
        <v>0</v>
      </c>
      <c r="G10" s="59">
        <v>0</v>
      </c>
    </row>
    <row r="11" spans="1:7" ht="30" hidden="1" x14ac:dyDescent="0.25">
      <c r="A11" s="57" t="s">
        <v>6</v>
      </c>
      <c r="B11" s="45" t="s">
        <v>211</v>
      </c>
      <c r="C11" s="43" t="s">
        <v>169</v>
      </c>
      <c r="D11" s="44"/>
      <c r="E11" s="44">
        <v>1500000000</v>
      </c>
      <c r="F11" s="44">
        <v>2000000000</v>
      </c>
      <c r="G11" s="59">
        <v>0</v>
      </c>
    </row>
    <row r="12" spans="1:7" ht="30" hidden="1" x14ac:dyDescent="0.25">
      <c r="A12" s="57" t="s">
        <v>6</v>
      </c>
      <c r="B12" s="45" t="s">
        <v>210</v>
      </c>
      <c r="C12" s="43" t="s">
        <v>169</v>
      </c>
      <c r="D12" s="44"/>
      <c r="E12" s="44">
        <f>E11*0.15</f>
        <v>225000000</v>
      </c>
      <c r="F12" s="44">
        <f>F11*0.15</f>
        <v>300000000</v>
      </c>
      <c r="G12" s="59">
        <v>0</v>
      </c>
    </row>
    <row r="13" spans="1:7" ht="30" hidden="1" x14ac:dyDescent="0.25">
      <c r="A13" s="57" t="s">
        <v>6</v>
      </c>
      <c r="B13" s="45" t="s">
        <v>209</v>
      </c>
      <c r="C13" s="43" t="s">
        <v>169</v>
      </c>
      <c r="D13" s="44"/>
      <c r="E13" s="44">
        <v>1500000000</v>
      </c>
      <c r="F13" s="44">
        <v>2000000000</v>
      </c>
      <c r="G13" s="44">
        <v>0</v>
      </c>
    </row>
    <row r="14" spans="1:7" ht="30" hidden="1" x14ac:dyDescent="0.25">
      <c r="A14" s="57" t="s">
        <v>6</v>
      </c>
      <c r="B14" s="45" t="s">
        <v>199</v>
      </c>
      <c r="C14" s="43" t="s">
        <v>169</v>
      </c>
      <c r="D14" s="44"/>
      <c r="E14" s="44">
        <f>E13*0.15</f>
        <v>225000000</v>
      </c>
      <c r="F14" s="44">
        <f>F13*0.15</f>
        <v>300000000</v>
      </c>
      <c r="G14" s="59">
        <v>0</v>
      </c>
    </row>
    <row r="15" spans="1:7" ht="30" hidden="1" x14ac:dyDescent="0.25">
      <c r="A15" s="57" t="s">
        <v>7</v>
      </c>
      <c r="B15" s="45" t="s">
        <v>197</v>
      </c>
      <c r="C15" s="43" t="s">
        <v>166</v>
      </c>
      <c r="D15" s="44"/>
      <c r="E15" s="44">
        <v>10000000000</v>
      </c>
      <c r="F15" s="44">
        <v>20000000000</v>
      </c>
      <c r="G15" s="59">
        <v>0</v>
      </c>
    </row>
    <row r="16" spans="1:7" ht="30" hidden="1" x14ac:dyDescent="0.25">
      <c r="A16" s="57" t="s">
        <v>7</v>
      </c>
      <c r="B16" s="45" t="s">
        <v>198</v>
      </c>
      <c r="C16" s="43" t="s">
        <v>166</v>
      </c>
      <c r="D16" s="44"/>
      <c r="E16" s="44">
        <f>E15*0.15</f>
        <v>1500000000</v>
      </c>
      <c r="F16" s="44">
        <f>F15*0.15</f>
        <v>3000000000</v>
      </c>
      <c r="G16" s="59">
        <v>0</v>
      </c>
    </row>
    <row r="17" spans="1:7" hidden="1" x14ac:dyDescent="0.25">
      <c r="A17" s="58" t="s">
        <v>7</v>
      </c>
      <c r="B17" s="54" t="s">
        <v>214</v>
      </c>
      <c r="C17" s="55" t="s">
        <v>215</v>
      </c>
      <c r="D17" s="44"/>
      <c r="E17" s="44">
        <v>0</v>
      </c>
      <c r="F17" s="56">
        <v>1500000000</v>
      </c>
      <c r="G17" s="60">
        <v>0</v>
      </c>
    </row>
    <row r="18" spans="1:7" ht="30" hidden="1" x14ac:dyDescent="0.25">
      <c r="A18" s="57" t="s">
        <v>7</v>
      </c>
      <c r="B18" s="54" t="s">
        <v>276</v>
      </c>
      <c r="C18" s="43" t="s">
        <v>169</v>
      </c>
      <c r="D18" s="56"/>
      <c r="E18" s="56">
        <v>1000000000</v>
      </c>
      <c r="F18" s="56"/>
      <c r="G18" s="60"/>
    </row>
    <row r="19" spans="1:7" ht="30" hidden="1" x14ac:dyDescent="0.25">
      <c r="A19" s="58" t="s">
        <v>7</v>
      </c>
      <c r="B19" s="54" t="s">
        <v>277</v>
      </c>
      <c r="C19" s="55" t="s">
        <v>169</v>
      </c>
      <c r="D19" s="56"/>
      <c r="E19" s="56">
        <v>150000000</v>
      </c>
      <c r="F19" s="56"/>
      <c r="G19" s="60"/>
    </row>
    <row r="20" spans="1:7" ht="22.5" hidden="1" customHeight="1" x14ac:dyDescent="0.25">
      <c r="A20" s="87" t="s">
        <v>11</v>
      </c>
      <c r="B20" s="88" t="s">
        <v>282</v>
      </c>
      <c r="C20" s="89"/>
      <c r="D20" s="90"/>
      <c r="E20" s="90">
        <f>E2+E3+E15+E16</f>
        <v>12880000000</v>
      </c>
      <c r="F20" s="91">
        <f>F2+F3++F6+F15+F16</f>
        <v>23180000000</v>
      </c>
      <c r="G20" s="92">
        <f>G2+G3++G6+G15+G16</f>
        <v>0</v>
      </c>
    </row>
    <row r="21" spans="1:7" ht="15.75" hidden="1" thickBot="1" x14ac:dyDescent="0.3">
      <c r="A21" s="93" t="s">
        <v>11</v>
      </c>
      <c r="B21" s="94" t="s">
        <v>283</v>
      </c>
      <c r="C21" s="95"/>
      <c r="D21" s="96">
        <f>SUBTOTAL(109,D2:D19)</f>
        <v>210000000</v>
      </c>
      <c r="E21" s="96">
        <f>SUBTOTAL(109,E2:E19)</f>
        <v>1200000000</v>
      </c>
      <c r="F21" s="97">
        <f t="shared" ref="F21:G21" si="0">SUBTOTAL(109,F2:F19)</f>
        <v>0</v>
      </c>
      <c r="G21" s="98">
        <f t="shared" si="0"/>
        <v>0</v>
      </c>
    </row>
  </sheetData>
  <phoneticPr fontId="2" type="noConversion"/>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F8D90AB8-F326-415D-89DC-480C2EA7EF76}">
          <x14:formula1>
            <xm:f>Hoja1!$D$1:$D$6</xm:f>
          </x14:formula1>
          <xm:sqref>A2:A1048576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86F75-C741-480B-8E81-4C1C507B9DE4}">
  <dimension ref="A1:D7"/>
  <sheetViews>
    <sheetView workbookViewId="0">
      <selection activeCell="F6" sqref="F6"/>
    </sheetView>
  </sheetViews>
  <sheetFormatPr baseColWidth="10" defaultRowHeight="15" x14ac:dyDescent="0.25"/>
  <cols>
    <col min="1" max="1" width="15.5703125" bestFit="1" customWidth="1"/>
  </cols>
  <sheetData>
    <row r="1" spans="1:4" x14ac:dyDescent="0.25">
      <c r="A1" t="s">
        <v>12</v>
      </c>
      <c r="B1" t="s">
        <v>12</v>
      </c>
      <c r="C1" t="s">
        <v>18</v>
      </c>
      <c r="D1" t="s">
        <v>5</v>
      </c>
    </row>
    <row r="2" spans="1:4" x14ac:dyDescent="0.25">
      <c r="A2" t="s">
        <v>5</v>
      </c>
      <c r="B2" t="s">
        <v>13</v>
      </c>
      <c r="C2" t="s">
        <v>19</v>
      </c>
      <c r="D2" t="s">
        <v>6</v>
      </c>
    </row>
    <row r="3" spans="1:4" x14ac:dyDescent="0.25">
      <c r="A3" t="s">
        <v>6</v>
      </c>
      <c r="B3" t="s">
        <v>14</v>
      </c>
      <c r="C3" t="s">
        <v>20</v>
      </c>
      <c r="D3" t="s">
        <v>7</v>
      </c>
    </row>
    <row r="4" spans="1:4" x14ac:dyDescent="0.25">
      <c r="A4" t="s">
        <v>7</v>
      </c>
      <c r="B4" t="s">
        <v>15</v>
      </c>
      <c r="C4" t="s">
        <v>21</v>
      </c>
      <c r="D4" t="s">
        <v>9</v>
      </c>
    </row>
    <row r="5" spans="1:4" x14ac:dyDescent="0.25">
      <c r="A5" t="s">
        <v>9</v>
      </c>
      <c r="D5" t="s">
        <v>10</v>
      </c>
    </row>
    <row r="6" spans="1:4" x14ac:dyDescent="0.25">
      <c r="A6" t="s">
        <v>10</v>
      </c>
      <c r="D6" t="s">
        <v>11</v>
      </c>
    </row>
    <row r="7" spans="1:4" x14ac:dyDescent="0.25">
      <c r="A7" t="s">
        <v>11</v>
      </c>
    </row>
  </sheetData>
  <pageMargins left="0.7" right="0.7" top="0.75" bottom="0.75" header="0.3" footer="0.3"/>
</worksheet>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Planeación 2024 P&amp;K</vt:lpstr>
      <vt:lpstr>Inver Estud Dis e Inter. </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MURILLO OSPINA</dc:creator>
  <cp:lastModifiedBy>Kathline Rebeca Rankin Bent</cp:lastModifiedBy>
  <dcterms:created xsi:type="dcterms:W3CDTF">2021-08-03T19:03:56Z</dcterms:created>
  <dcterms:modified xsi:type="dcterms:W3CDTF">2024-02-16T19:53:59Z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6bb131-2344-48ed-84db-fe1e84a9fae2_Enabled">
    <vt:lpwstr>true</vt:lpwstr>
  </property>
  <property fmtid="{D5CDD505-2E9C-101B-9397-08002B2CF9AE}" pid="3" name="MSIP_Label_666bb131-2344-48ed-84db-fe1e84a9fae2_SetDate">
    <vt:lpwstr>2021-08-03T19:03:57Z</vt:lpwstr>
  </property>
  <property fmtid="{D5CDD505-2E9C-101B-9397-08002B2CF9AE}" pid="4" name="MSIP_Label_666bb131-2344-48ed-84db-fe1e84a9fae2_Method">
    <vt:lpwstr>Standard</vt:lpwstr>
  </property>
  <property fmtid="{D5CDD505-2E9C-101B-9397-08002B2CF9AE}" pid="5" name="MSIP_Label_666bb131-2344-48ed-84db-fe1e84a9fae2_Name">
    <vt:lpwstr>666bb131-2344-48ed-84db-fe1e84a9fae2</vt:lpwstr>
  </property>
  <property fmtid="{D5CDD505-2E9C-101B-9397-08002B2CF9AE}" pid="6" name="MSIP_Label_666bb131-2344-48ed-84db-fe1e84a9fae2_SiteId">
    <vt:lpwstr>bf1ce8b5-5d39-4bc5-ad6e-07b3e4d7d67a</vt:lpwstr>
  </property>
  <property fmtid="{D5CDD505-2E9C-101B-9397-08002B2CF9AE}" pid="7" name="MSIP_Label_666bb131-2344-48ed-84db-fe1e84a9fae2_ActionId">
    <vt:lpwstr>238458cf-3bab-48a8-bb68-077568adc563</vt:lpwstr>
  </property>
  <property fmtid="{D5CDD505-2E9C-101B-9397-08002B2CF9AE}" pid="8" name="MSIP_Label_666bb131-2344-48ed-84db-fe1e84a9fae2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